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E:\VO - ĽS\SAMA\MAS\starosta\Dokumentácia\"/>
    </mc:Choice>
  </mc:AlternateContent>
  <xr:revisionPtr revIDLastSave="0" documentId="13_ncr:1_{A485902A-1B5B-4BF0-9575-DBF8DACBDE2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Rekapitulácia stavby" sheetId="1" state="veryHidden" r:id="rId1"/>
    <sheet name="Rekonštrukcia Domu ..." sheetId="2" r:id="rId2"/>
  </sheets>
  <definedNames>
    <definedName name="_xlnm._FilterDatabase" localSheetId="1" hidden="1">'Rekonštrukcia Domu ...'!$C$119:$K$151</definedName>
    <definedName name="_xlnm.Print_Titles" localSheetId="0">'Rekapitulácia stavby'!$92:$92</definedName>
    <definedName name="_xlnm.Print_Titles" localSheetId="1">'Rekonštrukcia Domu ...'!$119:$119</definedName>
    <definedName name="_xlnm.Print_Area" localSheetId="0">'Rekapitulácia stavby'!$D$4:$AO$76,'Rekapitulácia stavby'!$C$82:$AQ$96</definedName>
    <definedName name="_xlnm.Print_Area" localSheetId="1">'Rekonštrukcia Domu ...'!$C$4:$J$76,'Rekonštrukcia Domu ...'!$C$82:$J$103,'Rekonštrukcia Domu ...'!$C$109:$K$151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151" i="2"/>
  <c r="BH151" i="2"/>
  <c r="BG151" i="2"/>
  <c r="BE151" i="2"/>
  <c r="T151" i="2"/>
  <c r="R151" i="2"/>
  <c r="P151" i="2"/>
  <c r="BK151" i="2"/>
  <c r="BF151" i="2"/>
  <c r="BI150" i="2"/>
  <c r="BH150" i="2"/>
  <c r="BG150" i="2"/>
  <c r="BE150" i="2"/>
  <c r="T150" i="2"/>
  <c r="T149" i="2" s="1"/>
  <c r="R150" i="2"/>
  <c r="R149" i="2" s="1"/>
  <c r="P150" i="2"/>
  <c r="P149" i="2" s="1"/>
  <c r="BK150" i="2"/>
  <c r="BF150" i="2"/>
  <c r="BI148" i="2"/>
  <c r="BH148" i="2"/>
  <c r="BG148" i="2"/>
  <c r="BE148" i="2"/>
  <c r="T148" i="2"/>
  <c r="R148" i="2"/>
  <c r="P148" i="2"/>
  <c r="BK148" i="2"/>
  <c r="BF148" i="2"/>
  <c r="BI147" i="2"/>
  <c r="BH147" i="2"/>
  <c r="BG147" i="2"/>
  <c r="BE147" i="2"/>
  <c r="T147" i="2"/>
  <c r="R147" i="2"/>
  <c r="P147" i="2"/>
  <c r="BK147" i="2"/>
  <c r="BF147" i="2"/>
  <c r="BI146" i="2"/>
  <c r="BH146" i="2"/>
  <c r="BG146" i="2"/>
  <c r="BE146" i="2"/>
  <c r="T146" i="2"/>
  <c r="R146" i="2"/>
  <c r="P146" i="2"/>
  <c r="BK146" i="2"/>
  <c r="BF146" i="2"/>
  <c r="BI145" i="2"/>
  <c r="BH145" i="2"/>
  <c r="BG145" i="2"/>
  <c r="BE145" i="2"/>
  <c r="T145" i="2"/>
  <c r="T143" i="2" s="1"/>
  <c r="R145" i="2"/>
  <c r="P145" i="2"/>
  <c r="BK145" i="2"/>
  <c r="BF145" i="2"/>
  <c r="BI144" i="2"/>
  <c r="BH144" i="2"/>
  <c r="BG144" i="2"/>
  <c r="BE144" i="2"/>
  <c r="T144" i="2"/>
  <c r="R144" i="2"/>
  <c r="P144" i="2"/>
  <c r="P143" i="2" s="1"/>
  <c r="BK144" i="2"/>
  <c r="BF144" i="2"/>
  <c r="BI142" i="2"/>
  <c r="BH142" i="2"/>
  <c r="BG142" i="2"/>
  <c r="BE142" i="2"/>
  <c r="T142" i="2"/>
  <c r="R142" i="2"/>
  <c r="P142" i="2"/>
  <c r="BK142" i="2"/>
  <c r="BF142" i="2"/>
  <c r="BI141" i="2"/>
  <c r="BH141" i="2"/>
  <c r="BG141" i="2"/>
  <c r="BE141" i="2"/>
  <c r="T141" i="2"/>
  <c r="R141" i="2"/>
  <c r="P141" i="2"/>
  <c r="BK141" i="2"/>
  <c r="BF141" i="2"/>
  <c r="BI140" i="2"/>
  <c r="BH140" i="2"/>
  <c r="BG140" i="2"/>
  <c r="BE140" i="2"/>
  <c r="T140" i="2"/>
  <c r="R140" i="2"/>
  <c r="P140" i="2"/>
  <c r="BK140" i="2"/>
  <c r="BF140" i="2"/>
  <c r="BI139" i="2"/>
  <c r="BH139" i="2"/>
  <c r="BG139" i="2"/>
  <c r="BE139" i="2"/>
  <c r="T139" i="2"/>
  <c r="R139" i="2"/>
  <c r="P139" i="2"/>
  <c r="BK139" i="2"/>
  <c r="BF139" i="2"/>
  <c r="BI138" i="2"/>
  <c r="BH138" i="2"/>
  <c r="BG138" i="2"/>
  <c r="BE138" i="2"/>
  <c r="T138" i="2"/>
  <c r="R138" i="2"/>
  <c r="P138" i="2"/>
  <c r="BK138" i="2"/>
  <c r="BF138" i="2"/>
  <c r="BI137" i="2"/>
  <c r="BH137" i="2"/>
  <c r="BG137" i="2"/>
  <c r="BE137" i="2"/>
  <c r="T137" i="2"/>
  <c r="R137" i="2"/>
  <c r="P137" i="2"/>
  <c r="BK137" i="2"/>
  <c r="BF137" i="2"/>
  <c r="BI136" i="2"/>
  <c r="BH136" i="2"/>
  <c r="BG136" i="2"/>
  <c r="BE136" i="2"/>
  <c r="T136" i="2"/>
  <c r="R136" i="2"/>
  <c r="P136" i="2"/>
  <c r="BK136" i="2"/>
  <c r="BK134" i="2" s="1"/>
  <c r="J100" i="2" s="1"/>
  <c r="BF136" i="2"/>
  <c r="BI135" i="2"/>
  <c r="BH135" i="2"/>
  <c r="BG135" i="2"/>
  <c r="BE135" i="2"/>
  <c r="T135" i="2"/>
  <c r="T134" i="2"/>
  <c r="R135" i="2"/>
  <c r="R134" i="2" s="1"/>
  <c r="P135" i="2"/>
  <c r="P134" i="2" s="1"/>
  <c r="BK135" i="2"/>
  <c r="BF135" i="2"/>
  <c r="BI133" i="2"/>
  <c r="BH133" i="2"/>
  <c r="BG133" i="2"/>
  <c r="BE133" i="2"/>
  <c r="T133" i="2"/>
  <c r="T132" i="2"/>
  <c r="R133" i="2"/>
  <c r="R132" i="2"/>
  <c r="P133" i="2"/>
  <c r="P132" i="2"/>
  <c r="BK133" i="2"/>
  <c r="BK132" i="2"/>
  <c r="J99" i="2" s="1"/>
  <c r="BF133" i="2"/>
  <c r="BI131" i="2"/>
  <c r="BH131" i="2"/>
  <c r="BG131" i="2"/>
  <c r="BE131" i="2"/>
  <c r="T131" i="2"/>
  <c r="T130" i="2"/>
  <c r="R131" i="2"/>
  <c r="R130" i="2"/>
  <c r="P131" i="2"/>
  <c r="P130" i="2"/>
  <c r="BK131" i="2"/>
  <c r="BK130" i="2" s="1"/>
  <c r="J98" i="2" s="1"/>
  <c r="BF131" i="2"/>
  <c r="BI129" i="2"/>
  <c r="BH129" i="2"/>
  <c r="BG129" i="2"/>
  <c r="BE129" i="2"/>
  <c r="T129" i="2"/>
  <c r="T128" i="2"/>
  <c r="R129" i="2"/>
  <c r="R128" i="2"/>
  <c r="P129" i="2"/>
  <c r="P128" i="2"/>
  <c r="BK129" i="2"/>
  <c r="BK128" i="2" s="1"/>
  <c r="J97" i="2" s="1"/>
  <c r="BF129" i="2"/>
  <c r="BI127" i="2"/>
  <c r="BH127" i="2"/>
  <c r="BG127" i="2"/>
  <c r="BE127" i="2"/>
  <c r="T127" i="2"/>
  <c r="R127" i="2"/>
  <c r="R122" i="2" s="1"/>
  <c r="P127" i="2"/>
  <c r="BK127" i="2"/>
  <c r="BF127" i="2"/>
  <c r="BI126" i="2"/>
  <c r="BH126" i="2"/>
  <c r="BG126" i="2"/>
  <c r="BE126" i="2"/>
  <c r="T126" i="2"/>
  <c r="T122" i="2" s="1"/>
  <c r="T121" i="2" s="1"/>
  <c r="T120" i="2" s="1"/>
  <c r="R126" i="2"/>
  <c r="P126" i="2"/>
  <c r="BK126" i="2"/>
  <c r="BF126" i="2"/>
  <c r="BI125" i="2"/>
  <c r="BH125" i="2"/>
  <c r="BG125" i="2"/>
  <c r="BE125" i="2"/>
  <c r="T125" i="2"/>
  <c r="R125" i="2"/>
  <c r="P125" i="2"/>
  <c r="BK125" i="2"/>
  <c r="BF125" i="2"/>
  <c r="BI124" i="2"/>
  <c r="BH124" i="2"/>
  <c r="BG124" i="2"/>
  <c r="F33" i="2" s="1"/>
  <c r="BB95" i="1" s="1"/>
  <c r="BB94" i="1" s="1"/>
  <c r="BE124" i="2"/>
  <c r="T124" i="2"/>
  <c r="R124" i="2"/>
  <c r="P124" i="2"/>
  <c r="BK124" i="2"/>
  <c r="BF124" i="2"/>
  <c r="BI123" i="2"/>
  <c r="F35" i="2"/>
  <c r="BD95" i="1" s="1"/>
  <c r="BD94" i="1" s="1"/>
  <c r="W33" i="1" s="1"/>
  <c r="BH123" i="2"/>
  <c r="BG123" i="2"/>
  <c r="BE123" i="2"/>
  <c r="T123" i="2"/>
  <c r="R123" i="2"/>
  <c r="P123" i="2"/>
  <c r="P122" i="2" s="1"/>
  <c r="BK123" i="2"/>
  <c r="BF123" i="2"/>
  <c r="J117" i="2"/>
  <c r="J116" i="2"/>
  <c r="F116" i="2"/>
  <c r="F114" i="2"/>
  <c r="E112" i="2"/>
  <c r="J90" i="2"/>
  <c r="J89" i="2"/>
  <c r="F89" i="2"/>
  <c r="F87" i="2"/>
  <c r="E85" i="2"/>
  <c r="J16" i="2"/>
  <c r="E16" i="2"/>
  <c r="F117" i="2" s="1"/>
  <c r="J15" i="2"/>
  <c r="J10" i="2"/>
  <c r="J114" i="2" s="1"/>
  <c r="AS94" i="1"/>
  <c r="L90" i="1"/>
  <c r="AM90" i="1"/>
  <c r="AM89" i="1"/>
  <c r="L89" i="1"/>
  <c r="AM87" i="1"/>
  <c r="L87" i="1"/>
  <c r="L85" i="1"/>
  <c r="L84" i="1"/>
  <c r="P121" i="2" l="1"/>
  <c r="P120" i="2" s="1"/>
  <c r="AU95" i="1" s="1"/>
  <c r="AU94" i="1" s="1"/>
  <c r="F34" i="2"/>
  <c r="BC95" i="1" s="1"/>
  <c r="BC94" i="1" s="1"/>
  <c r="BK149" i="2"/>
  <c r="J102" i="2" s="1"/>
  <c r="BK143" i="2"/>
  <c r="J101" i="2" s="1"/>
  <c r="R143" i="2"/>
  <c r="R121" i="2" s="1"/>
  <c r="R120" i="2" s="1"/>
  <c r="J31" i="2"/>
  <c r="AV95" i="1" s="1"/>
  <c r="BK122" i="2"/>
  <c r="J122" i="2" s="1"/>
  <c r="J96" i="2" s="1"/>
  <c r="F32" i="2"/>
  <c r="BA95" i="1" s="1"/>
  <c r="BA94" i="1" s="1"/>
  <c r="J32" i="2"/>
  <c r="AW95" i="1" s="1"/>
  <c r="AT95" i="1" s="1"/>
  <c r="AY94" i="1"/>
  <c r="W32" i="1"/>
  <c r="W31" i="1"/>
  <c r="AX94" i="1"/>
  <c r="J87" i="2"/>
  <c r="F90" i="2"/>
  <c r="F31" i="2"/>
  <c r="AZ95" i="1" s="1"/>
  <c r="AZ94" i="1" s="1"/>
  <c r="BK121" i="2" l="1"/>
  <c r="AW94" i="1"/>
  <c r="AK30" i="1" s="1"/>
  <c r="W30" i="1"/>
  <c r="BK120" i="2"/>
  <c r="J120" i="2" s="1"/>
  <c r="J121" i="2"/>
  <c r="J95" i="2" s="1"/>
  <c r="AV94" i="1"/>
  <c r="W29" i="1"/>
  <c r="AT94" i="1" l="1"/>
  <c r="AK29" i="1"/>
  <c r="J94" i="2"/>
  <c r="J28" i="2"/>
  <c r="AG95" i="1" l="1"/>
  <c r="J37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<sst xmlns="http://schemas.openxmlformats.org/spreadsheetml/2006/main" count="627" uniqueCount="212">
  <si>
    <t>Export Komplet</t>
  </si>
  <si>
    <t/>
  </si>
  <si>
    <t>2.0</t>
  </si>
  <si>
    <t>False</t>
  </si>
  <si>
    <t>{1d4896ac-e460-4701-ac66-6ed17d3c69c9}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</si>
  <si>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</si>
  <si>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</si>
  <si>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</si>
  <si>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</si>
  <si>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</si>
  <si>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</si>
  <si>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272</t>
  </si>
  <si>
    <t>Stavba:</t>
  </si>
  <si>
    <t>Rekonštrukcia Domu Nádeje Kračúnovce</t>
  </si>
  <si>
    <t>JKSO:</t>
  </si>
  <si>
    <t>KS:</t>
  </si>
  <si>
    <t>Miesto:</t>
  </si>
  <si>
    <t>Kračúnovce p.č. 67/2</t>
  </si>
  <si>
    <t>Dátum:</t>
  </si>
  <si>
    <t>10. 10. 2019</t>
  </si>
  <si>
    <t>Objednávateľ:</t>
  </si>
  <si>
    <t>IČO:</t>
  </si>
  <si>
    <t>Obec Kračúnovce, Kračúnovce 350, 08701</t>
  </si>
  <si>
    <t>IČ DPH:</t>
  </si>
  <si>
    <t>Zhotoviteľ:</t>
  </si>
  <si>
    <t xml:space="preserve"> </t>
  </si>
  <si>
    <t>Projektant:</t>
  </si>
  <si>
    <t>Karem stav s.r.o., Lužany pri Topli 12, 08701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</si>
  <si>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</si>
  <si>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</si>
  <si>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</si>
  <si>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</si>
  <si>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</si>
  <si>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</si>
  <si>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</si>
  <si>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</si>
  <si>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</si>
  <si>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</si>
  <si>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</si>
  <si>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</si>
  <si>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</si>
  <si>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</si>
  <si>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</si>
  <si>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</si>
  <si>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</si>
  <si>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</si>
  <si>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</si>
  <si>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</si>
  <si>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</si>
  <si>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</si>
  <si>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</si>
  <si>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</si>
  <si>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</si>
  <si>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</si>
  <si>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</si>
  <si>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</si>
  <si>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</si>
  <si>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</si>
  <si>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</si>
  <si>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</si>
  <si>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</si>
  <si>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</si>
  <si>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</si>
  <si>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</si>
  <si>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</si>
  <si>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</si>
  <si>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</si>
  <si>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</si>
  <si>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</si>
  <si>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</si>
  <si>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</si>
  <si>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</si>
  <si>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</si>
  <si>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</si>
  <si>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</si>
  <si>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</si>
  <si>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</si>
  <si>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</si>
  <si>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</si>
  <si>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</si>
  <si>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</si>
  <si>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</si>
  <si>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</si>
  <si>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</si>
  <si>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</si>
  <si>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</si>
  <si>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</si>
  <si>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</si>
  <si>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</si>
  <si>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</si>
  <si>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</si>
  <si>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</si>
  <si>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</si>
  <si>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</si>
  <si>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</si>
  <si>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</si>
  <si>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</si>
  <si>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</si>
  <si>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</si>
  <si>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</si>
  <si>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</si>
  <si>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</si>
  <si>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</si>
  <si>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</si>
  <si>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</si>
  <si>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</si>
  <si>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</si>
  <si>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</t>
  </si>
  <si>
    <t>Rozoberanie dlažby, z betónových alebo kamenin. dlaždíc, dosiek alebo tvaroviek,  -0,13800t</t>
  </si>
  <si>
    <t>m2</t>
  </si>
  <si>
    <t>4</t>
  </si>
  <si>
    <t>2</t>
  </si>
  <si>
    <t>1895357783</t>
  </si>
  <si>
    <t>113107111</t>
  </si>
  <si>
    <t>Odstránenie krytu z kameniva ťaženého, hr. do 100 mm,  -0,16000t</t>
  </si>
  <si>
    <t>478939713</t>
  </si>
  <si>
    <t>3</t>
  </si>
  <si>
    <t>184453113</t>
  </si>
  <si>
    <t>Výsadba sadenice lesnej dreviny listnatej, sádzacím strojom, v rade do 30 ks v zemine tr.3,4</t>
  </si>
  <si>
    <t>ks</t>
  </si>
  <si>
    <t>214879507</t>
  </si>
  <si>
    <t>M</t>
  </si>
  <si>
    <t>026540000300</t>
  </si>
  <si>
    <t>Breza</t>
  </si>
  <si>
    <t>8</t>
  </si>
  <si>
    <t>1800720013</t>
  </si>
  <si>
    <t>5</t>
  </si>
  <si>
    <t>0265100015011</t>
  </si>
  <si>
    <t>Lipa</t>
  </si>
  <si>
    <t>1379548633</t>
  </si>
  <si>
    <t>Zakladanie</t>
  </si>
  <si>
    <t>6</t>
  </si>
  <si>
    <t>0256205871.1</t>
  </si>
  <si>
    <t>hrab, listnaté dreviny</t>
  </si>
  <si>
    <t>-1321715774</t>
  </si>
  <si>
    <t>Vodorovné konštrukcie</t>
  </si>
  <si>
    <t>7</t>
  </si>
  <si>
    <t>451577877</t>
  </si>
  <si>
    <t>Podklad pod dlažbu v ploche vodorovnej alebo v sklone do 1:5 hr. od 30 do 100 mm zo štrkopiesku</t>
  </si>
  <si>
    <t>571229942</t>
  </si>
  <si>
    <t>Komunikácie</t>
  </si>
  <si>
    <t>596911121</t>
  </si>
  <si>
    <t xml:space="preserve">Kladenie betónovej zámkovej dlažby komunikácií pre peších </t>
  </si>
  <si>
    <t>1822054205</t>
  </si>
  <si>
    <t>Úpravy povrchov, podlahy, osadenie</t>
  </si>
  <si>
    <t>9</t>
  </si>
  <si>
    <t>620991111</t>
  </si>
  <si>
    <t>Zakrývanie škár panelov vykonané nástrekom plastických (lepivých) hmôt páskou</t>
  </si>
  <si>
    <t>m</t>
  </si>
  <si>
    <t>-1010310769</t>
  </si>
  <si>
    <t>10</t>
  </si>
  <si>
    <t>620991121</t>
  </si>
  <si>
    <t>Zakrývanie výplní vonkajších otvorov s rámami a zárubňami, zábradlí, oplechovania, atď. zhotovené z lešenia akýmkoľvek spôsobom</t>
  </si>
  <si>
    <t>-172697832</t>
  </si>
  <si>
    <t>11</t>
  </si>
  <si>
    <t>622422311.S</t>
  </si>
  <si>
    <t xml:space="preserve">Oprava vonkajších omietok vápenných a vápenocem. stupeň členitosti Ia II -30% </t>
  </si>
  <si>
    <t>-2096510070</t>
  </si>
  <si>
    <t>12</t>
  </si>
  <si>
    <t>622462493</t>
  </si>
  <si>
    <t xml:space="preserve">Príprava vonkajšieho podkladu stien </t>
  </si>
  <si>
    <t>-346079710</t>
  </si>
  <si>
    <t>13</t>
  </si>
  <si>
    <t>622462575</t>
  </si>
  <si>
    <t xml:space="preserve">Vonkajšia omietka stien tenkovrstvová </t>
  </si>
  <si>
    <t>223219347</t>
  </si>
  <si>
    <t>14</t>
  </si>
  <si>
    <t>622466111</t>
  </si>
  <si>
    <t>Príprava vonkajšieho podkladu stien , cementový Prednástrek, ručné nanášanie</t>
  </si>
  <si>
    <t>-105045695</t>
  </si>
  <si>
    <t>15</t>
  </si>
  <si>
    <t>622466135</t>
  </si>
  <si>
    <t>Vonkajšia omietka stien, vápennocementová,ručné nanášanie, Jadrová omietka, hr. 20 mm</t>
  </si>
  <si>
    <t>-738767910</t>
  </si>
  <si>
    <t>16</t>
  </si>
  <si>
    <t>622481119</t>
  </si>
  <si>
    <t>Potiahnutie vonkajších stien sklotextílnou mriežkou s celoplošným prilepením</t>
  </si>
  <si>
    <t>-2027172923</t>
  </si>
  <si>
    <t>Ostatné konštrukcie a práce-búranie</t>
  </si>
  <si>
    <t>17</t>
  </si>
  <si>
    <t>941942001.S</t>
  </si>
  <si>
    <t>Montáž lešenia s podlahami šírky do 0,75 m, výšky do 10 m</t>
  </si>
  <si>
    <t>1335086803</t>
  </si>
  <si>
    <t>18</t>
  </si>
  <si>
    <t>941942801.S</t>
  </si>
  <si>
    <t>Demontáž lešenia s podlahami šírky do 0,75 m, výšky do 10 m</t>
  </si>
  <si>
    <t>697696991</t>
  </si>
  <si>
    <t>19</t>
  </si>
  <si>
    <t>941942901.S</t>
  </si>
  <si>
    <t>Príplatok za prvý a každý ďalší i začatý týždeň použitia lešenia šírky do 0,75 m, výšky do 10 m</t>
  </si>
  <si>
    <t>1017821080</t>
  </si>
  <si>
    <t>979081111</t>
  </si>
  <si>
    <t>Odvoz sutiny a vybúraných hmôt na skládku do 1 km</t>
  </si>
  <si>
    <t>t</t>
  </si>
  <si>
    <t>885635130</t>
  </si>
  <si>
    <t>21</t>
  </si>
  <si>
    <t>979082111</t>
  </si>
  <si>
    <t>Vnútrostavenisková doprava sutiny a vybúraných hmôt do 10 m</t>
  </si>
  <si>
    <t>-377398669</t>
  </si>
  <si>
    <t>99</t>
  </si>
  <si>
    <t>Presun hmôt HSV</t>
  </si>
  <si>
    <t>22</t>
  </si>
  <si>
    <t>998223011</t>
  </si>
  <si>
    <t>Presun hmôt pre pozemné komunikácie s krytom dláždeným (822 2.3, 822 5.3) akejkoľvek dĺžky objektu</t>
  </si>
  <si>
    <t>1476367072</t>
  </si>
  <si>
    <t>23</t>
  </si>
  <si>
    <t>998225391</t>
  </si>
  <si>
    <t xml:space="preserve">Príplatok za zväčšený presun pre opravy a údržbu komunikácií </t>
  </si>
  <si>
    <t>1854822220</t>
  </si>
  <si>
    <t>KRYCÍ LIST Výkazu výmer</t>
  </si>
  <si>
    <t>REKAPITULÁCIA Výkazu výmer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</si>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</sst>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167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167" fontId="28" fillId="0" borderId="22" xfId="0" applyNumberFormat="1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182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79" t="s">
        <v>11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R5" s="17"/>
      <c r="BS5" s="14" t="s">
        <v>6</v>
      </c>
    </row>
    <row r="6" spans="1:74" s="1" customFormat="1" ht="36.9" customHeight="1">
      <c r="B6" s="17"/>
      <c r="D6" s="22" t="s">
        <v>12</v>
      </c>
      <c r="K6" s="181" t="s">
        <v>13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 t="s">
        <v>19</v>
      </c>
      <c r="AR8" s="17"/>
      <c r="BS8" s="14" t="s">
        <v>6</v>
      </c>
    </row>
    <row r="9" spans="1:74" s="1" customFormat="1" ht="14.4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45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3.2">
      <c r="B14" s="17"/>
      <c r="E14" s="21" t="s">
        <v>25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 t="s">
        <v>27</v>
      </c>
      <c r="AK17" s="23" t="s">
        <v>23</v>
      </c>
      <c r="AN17" s="21" t="s">
        <v>1</v>
      </c>
      <c r="AR17" s="17"/>
      <c r="BS17" s="14" t="s">
        <v>28</v>
      </c>
    </row>
    <row r="18" spans="1:71" s="1" customFormat="1" ht="6.9" customHeight="1">
      <c r="B18" s="17"/>
      <c r="AR18" s="17"/>
      <c r="BS18" s="14" t="s">
        <v>29</v>
      </c>
    </row>
    <row r="19" spans="1:71" s="1" customFormat="1" ht="12" customHeight="1">
      <c r="B19" s="17"/>
      <c r="D19" s="23" t="s">
        <v>30</v>
      </c>
      <c r="AK19" s="23" t="s">
        <v>21</v>
      </c>
      <c r="AN19" s="21" t="s">
        <v>1</v>
      </c>
      <c r="AR19" s="17"/>
      <c r="BS19" s="14" t="s">
        <v>29</v>
      </c>
    </row>
    <row r="20" spans="1:71" s="1" customFormat="1" ht="18.45" customHeight="1">
      <c r="B20" s="17"/>
      <c r="E20" s="21" t="s">
        <v>27</v>
      </c>
      <c r="AK20" s="23" t="s">
        <v>23</v>
      </c>
      <c r="AN20" s="21" t="s">
        <v>1</v>
      </c>
      <c r="AR20" s="17"/>
      <c r="BS20" s="14" t="s">
        <v>28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31</v>
      </c>
      <c r="AR22" s="17"/>
    </row>
    <row r="23" spans="1:71" s="1" customFormat="1" ht="16.5" customHeight="1">
      <c r="B23" s="17"/>
      <c r="E23" s="183" t="s">
        <v>1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32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4">
        <f>ROUND(AG94,2)</f>
        <v>0</v>
      </c>
      <c r="AL26" s="185"/>
      <c r="AM26" s="185"/>
      <c r="AN26" s="185"/>
      <c r="AO26" s="185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6" t="s">
        <v>33</v>
      </c>
      <c r="M28" s="186"/>
      <c r="N28" s="186"/>
      <c r="O28" s="186"/>
      <c r="P28" s="186"/>
      <c r="Q28" s="26"/>
      <c r="R28" s="26"/>
      <c r="S28" s="26"/>
      <c r="T28" s="26"/>
      <c r="U28" s="26"/>
      <c r="V28" s="26"/>
      <c r="W28" s="186" t="s">
        <v>34</v>
      </c>
      <c r="X28" s="186"/>
      <c r="Y28" s="186"/>
      <c r="Z28" s="186"/>
      <c r="AA28" s="186"/>
      <c r="AB28" s="186"/>
      <c r="AC28" s="186"/>
      <c r="AD28" s="186"/>
      <c r="AE28" s="186"/>
      <c r="AF28" s="26"/>
      <c r="AG28" s="26"/>
      <c r="AH28" s="26"/>
      <c r="AI28" s="26"/>
      <c r="AJ28" s="26"/>
      <c r="AK28" s="186" t="s">
        <v>35</v>
      </c>
      <c r="AL28" s="186"/>
      <c r="AM28" s="186"/>
      <c r="AN28" s="186"/>
      <c r="AO28" s="186"/>
      <c r="AP28" s="26"/>
      <c r="AQ28" s="26"/>
      <c r="AR28" s="27"/>
      <c r="BE28" s="26"/>
    </row>
    <row r="29" spans="1:71" s="3" customFormat="1" ht="14.4" customHeight="1">
      <c r="B29" s="31"/>
      <c r="D29" s="23" t="s">
        <v>36</v>
      </c>
      <c r="F29" s="23" t="s">
        <v>37</v>
      </c>
      <c r="L29" s="189">
        <v>0.2</v>
      </c>
      <c r="M29" s="188"/>
      <c r="N29" s="188"/>
      <c r="O29" s="188"/>
      <c r="P29" s="188"/>
      <c r="W29" s="187">
        <f>ROUND(AZ94, 2)</f>
        <v>0</v>
      </c>
      <c r="X29" s="188"/>
      <c r="Y29" s="188"/>
      <c r="Z29" s="188"/>
      <c r="AA29" s="188"/>
      <c r="AB29" s="188"/>
      <c r="AC29" s="188"/>
      <c r="AD29" s="188"/>
      <c r="AE29" s="188"/>
      <c r="AK29" s="187">
        <f>ROUND(AV94, 2)</f>
        <v>0</v>
      </c>
      <c r="AL29" s="188"/>
      <c r="AM29" s="188"/>
      <c r="AN29" s="188"/>
      <c r="AO29" s="188"/>
      <c r="AR29" s="31"/>
    </row>
    <row r="30" spans="1:71" s="3" customFormat="1" ht="14.4" customHeight="1">
      <c r="B30" s="31"/>
      <c r="F30" s="23" t="s">
        <v>38</v>
      </c>
      <c r="L30" s="189">
        <v>0.2</v>
      </c>
      <c r="M30" s="188"/>
      <c r="N30" s="188"/>
      <c r="O30" s="188"/>
      <c r="P30" s="188"/>
      <c r="W30" s="187">
        <f>ROUND(BA94, 2)</f>
        <v>0</v>
      </c>
      <c r="X30" s="188"/>
      <c r="Y30" s="188"/>
      <c r="Z30" s="188"/>
      <c r="AA30" s="188"/>
      <c r="AB30" s="188"/>
      <c r="AC30" s="188"/>
      <c r="AD30" s="188"/>
      <c r="AE30" s="188"/>
      <c r="AK30" s="187">
        <f>ROUND(AW94, 2)</f>
        <v>0</v>
      </c>
      <c r="AL30" s="188"/>
      <c r="AM30" s="188"/>
      <c r="AN30" s="188"/>
      <c r="AO30" s="188"/>
      <c r="AR30" s="31"/>
    </row>
    <row r="31" spans="1:71" s="3" customFormat="1" ht="14.4" hidden="1" customHeight="1">
      <c r="B31" s="31"/>
      <c r="F31" s="23" t="s">
        <v>39</v>
      </c>
      <c r="L31" s="189">
        <v>0.2</v>
      </c>
      <c r="M31" s="188"/>
      <c r="N31" s="188"/>
      <c r="O31" s="188"/>
      <c r="P31" s="188"/>
      <c r="W31" s="187">
        <f>ROUND(BB94, 2)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1"/>
    </row>
    <row r="32" spans="1:71" s="3" customFormat="1" ht="14.4" hidden="1" customHeight="1">
      <c r="B32" s="31"/>
      <c r="F32" s="23" t="s">
        <v>40</v>
      </c>
      <c r="L32" s="189">
        <v>0.2</v>
      </c>
      <c r="M32" s="188"/>
      <c r="N32" s="188"/>
      <c r="O32" s="188"/>
      <c r="P32" s="188"/>
      <c r="W32" s="187">
        <f>ROUND(BC94, 2)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1"/>
    </row>
    <row r="33" spans="1:57" s="3" customFormat="1" ht="14.4" hidden="1" customHeight="1">
      <c r="B33" s="31"/>
      <c r="F33" s="23" t="s">
        <v>41</v>
      </c>
      <c r="L33" s="189">
        <v>0</v>
      </c>
      <c r="M33" s="188"/>
      <c r="N33" s="188"/>
      <c r="O33" s="188"/>
      <c r="P33" s="188"/>
      <c r="W33" s="187">
        <f>ROUND(BD94, 2)</f>
        <v>0</v>
      </c>
      <c r="X33" s="188"/>
      <c r="Y33" s="188"/>
      <c r="Z33" s="188"/>
      <c r="AA33" s="188"/>
      <c r="AB33" s="188"/>
      <c r="AC33" s="188"/>
      <c r="AD33" s="188"/>
      <c r="AE33" s="188"/>
      <c r="AK33" s="187">
        <v>0</v>
      </c>
      <c r="AL33" s="188"/>
      <c r="AM33" s="188"/>
      <c r="AN33" s="188"/>
      <c r="AO33" s="188"/>
      <c r="AR33" s="31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2"/>
      <c r="D35" s="33" t="s">
        <v>42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43</v>
      </c>
      <c r="U35" s="34"/>
      <c r="V35" s="34"/>
      <c r="W35" s="34"/>
      <c r="X35" s="190" t="s">
        <v>44</v>
      </c>
      <c r="Y35" s="191"/>
      <c r="Z35" s="191"/>
      <c r="AA35" s="191"/>
      <c r="AB35" s="191"/>
      <c r="AC35" s="34"/>
      <c r="AD35" s="34"/>
      <c r="AE35" s="34"/>
      <c r="AF35" s="34"/>
      <c r="AG35" s="34"/>
      <c r="AH35" s="34"/>
      <c r="AI35" s="34"/>
      <c r="AJ35" s="34"/>
      <c r="AK35" s="192">
        <f>SUM(AK26:AK33)</f>
        <v>0</v>
      </c>
      <c r="AL35" s="191"/>
      <c r="AM35" s="191"/>
      <c r="AN35" s="191"/>
      <c r="AO35" s="193"/>
      <c r="AP35" s="32"/>
      <c r="AQ35" s="32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6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6"/>
      <c r="B60" s="27"/>
      <c r="C60" s="26"/>
      <c r="D60" s="39" t="s">
        <v>47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48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47</v>
      </c>
      <c r="AI60" s="29"/>
      <c r="AJ60" s="29"/>
      <c r="AK60" s="29"/>
      <c r="AL60" s="29"/>
      <c r="AM60" s="39" t="s">
        <v>48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6"/>
      <c r="B64" s="27"/>
      <c r="C64" s="26"/>
      <c r="D64" s="37" t="s">
        <v>49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50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6"/>
      <c r="B75" s="27"/>
      <c r="C75" s="26"/>
      <c r="D75" s="39" t="s">
        <v>47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48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47</v>
      </c>
      <c r="AI75" s="29"/>
      <c r="AJ75" s="29"/>
      <c r="AK75" s="29"/>
      <c r="AL75" s="29"/>
      <c r="AM75" s="39" t="s">
        <v>48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" customHeight="1">
      <c r="A82" s="26"/>
      <c r="B82" s="27"/>
      <c r="C82" s="18" t="s">
        <v>51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10</v>
      </c>
      <c r="L84" s="4" t="str">
        <f>K5</f>
        <v>272</v>
      </c>
      <c r="AR84" s="45"/>
    </row>
    <row r="85" spans="1:90" s="5" customFormat="1" ht="36.9" customHeight="1">
      <c r="B85" s="46"/>
      <c r="C85" s="47" t="s">
        <v>12</v>
      </c>
      <c r="L85" s="160" t="str">
        <f>K6</f>
        <v>Rekonštrukcia Domu Nádeje Kračúnovce</v>
      </c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R85" s="46"/>
    </row>
    <row r="86" spans="1:90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Kračúnovce p.č. 67/2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162" t="str">
        <f>IF(AN8= "","",AN8)</f>
        <v>10. 10. 2019</v>
      </c>
      <c r="AN87" s="162"/>
      <c r="AO87" s="26"/>
      <c r="AP87" s="26"/>
      <c r="AQ87" s="26"/>
      <c r="AR87" s="27"/>
      <c r="BE87" s="26"/>
    </row>
    <row r="88" spans="1:90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27.9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Obec Kračúnovce, Kračúnovce 350, 08701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63" t="str">
        <f>IF(E17="","",E17)</f>
        <v>Karem stav s.r.o., Lužany pri Topli 12, 08701</v>
      </c>
      <c r="AN89" s="164"/>
      <c r="AO89" s="164"/>
      <c r="AP89" s="164"/>
      <c r="AQ89" s="26"/>
      <c r="AR89" s="27"/>
      <c r="AS89" s="165" t="s">
        <v>52</v>
      </c>
      <c r="AT89" s="166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7.9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30</v>
      </c>
      <c r="AJ90" s="26"/>
      <c r="AK90" s="26"/>
      <c r="AL90" s="26"/>
      <c r="AM90" s="163" t="str">
        <f>IF(E20="","",E20)</f>
        <v>Karem stav s.r.o., Lužany pri Topli 12, 08701</v>
      </c>
      <c r="AN90" s="164"/>
      <c r="AO90" s="164"/>
      <c r="AP90" s="164"/>
      <c r="AQ90" s="26"/>
      <c r="AR90" s="27"/>
      <c r="AS90" s="167"/>
      <c r="AT90" s="168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67"/>
      <c r="AT91" s="168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69" t="s">
        <v>53</v>
      </c>
      <c r="D92" s="170"/>
      <c r="E92" s="170"/>
      <c r="F92" s="170"/>
      <c r="G92" s="170"/>
      <c r="H92" s="54"/>
      <c r="I92" s="171" t="s">
        <v>54</v>
      </c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2" t="s">
        <v>55</v>
      </c>
      <c r="AH92" s="170"/>
      <c r="AI92" s="170"/>
      <c r="AJ92" s="170"/>
      <c r="AK92" s="170"/>
      <c r="AL92" s="170"/>
      <c r="AM92" s="170"/>
      <c r="AN92" s="171" t="s">
        <v>56</v>
      </c>
      <c r="AO92" s="170"/>
      <c r="AP92" s="173"/>
      <c r="AQ92" s="55" t="s">
        <v>57</v>
      </c>
      <c r="AR92" s="27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8" t="s">
        <v>69</v>
      </c>
      <c r="BE92" s="26"/>
    </row>
    <row r="93" spans="1:90" s="2" customFormat="1" ht="10.9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" customHeight="1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7">
        <f>ROUND(AG95,2)</f>
        <v>0</v>
      </c>
      <c r="AH94" s="177"/>
      <c r="AI94" s="177"/>
      <c r="AJ94" s="177"/>
      <c r="AK94" s="177"/>
      <c r="AL94" s="177"/>
      <c r="AM94" s="177"/>
      <c r="AN94" s="178">
        <f>SUM(AG94,AT94)</f>
        <v>0</v>
      </c>
      <c r="AO94" s="178"/>
      <c r="AP94" s="178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1110.43004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71</v>
      </c>
      <c r="BT94" s="71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0" s="7" customFormat="1" ht="16.5" customHeight="1">
      <c r="A95" s="72" t="s">
        <v>75</v>
      </c>
      <c r="B95" s="73"/>
      <c r="C95" s="74"/>
      <c r="D95" s="176" t="s">
        <v>11</v>
      </c>
      <c r="E95" s="176"/>
      <c r="F95" s="176"/>
      <c r="G95" s="176"/>
      <c r="H95" s="176"/>
      <c r="I95" s="75"/>
      <c r="J95" s="176" t="s">
        <v>13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4">
        <f>'Rekonštrukcia Domu ...'!J28</f>
        <v>0</v>
      </c>
      <c r="AH95" s="175"/>
      <c r="AI95" s="175"/>
      <c r="AJ95" s="175"/>
      <c r="AK95" s="175"/>
      <c r="AL95" s="175"/>
      <c r="AM95" s="175"/>
      <c r="AN95" s="174">
        <f>SUM(AG95,AT95)</f>
        <v>0</v>
      </c>
      <c r="AO95" s="175"/>
      <c r="AP95" s="175"/>
      <c r="AQ95" s="76" t="s">
        <v>76</v>
      </c>
      <c r="AR95" s="73"/>
      <c r="AS95" s="77">
        <v>0</v>
      </c>
      <c r="AT95" s="78">
        <f>ROUND(SUM(AV95:AW95),2)</f>
        <v>0</v>
      </c>
      <c r="AU95" s="79">
        <f>'Rekonštrukcia Domu ...'!P120</f>
        <v>1110.43003991</v>
      </c>
      <c r="AV95" s="78">
        <f>'Rekonštrukcia Domu ...'!J31</f>
        <v>0</v>
      </c>
      <c r="AW95" s="78">
        <f>'Rekonštrukcia Domu ...'!J32</f>
        <v>0</v>
      </c>
      <c r="AX95" s="78">
        <f>'Rekonštrukcia Domu ...'!J33</f>
        <v>0</v>
      </c>
      <c r="AY95" s="78">
        <f>'Rekonštrukcia Domu ...'!J34</f>
        <v>0</v>
      </c>
      <c r="AZ95" s="78">
        <f>'Rekonštrukcia Domu ...'!F31</f>
        <v>0</v>
      </c>
      <c r="BA95" s="78">
        <f>'Rekonštrukcia Domu ...'!F32</f>
        <v>0</v>
      </c>
      <c r="BB95" s="78">
        <f>'Rekonštrukcia Domu ...'!F33</f>
        <v>0</v>
      </c>
      <c r="BC95" s="78">
        <f>'Rekonštrukcia Domu ...'!F34</f>
        <v>0</v>
      </c>
      <c r="BD95" s="80">
        <f>'Rekonštrukcia Domu ...'!F35</f>
        <v>0</v>
      </c>
      <c r="BT95" s="81" t="s">
        <v>77</v>
      </c>
      <c r="BU95" s="81" t="s">
        <v>78</v>
      </c>
      <c r="BV95" s="81" t="s">
        <v>73</v>
      </c>
      <c r="BW95" s="81" t="s">
        <v>4</v>
      </c>
      <c r="BX95" s="81" t="s">
        <v>74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E2"/>
    <mergeCell ref="E23:AN23"/>
    <mergeCell ref="AK26:AO2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272 - Rekonštrukcia Domu ...'!C2" display="/" xr:uid="{00000000-0004-0000-0000-000000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52"/>
  <sheetViews>
    <sheetView showGridLines="0" tabSelected="1" workbookViewId="0">
      <selection activeCell="F10" sqref="F10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2"/>
    </row>
    <row r="2" spans="1:46" s="1" customFormat="1" ht="36.9" customHeight="1">
      <c r="L2" s="182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" customHeight="1">
      <c r="B4" s="17"/>
      <c r="D4" s="18" t="s">
        <v>209</v>
      </c>
      <c r="L4" s="17"/>
      <c r="M4" s="83" t="s">
        <v>9</v>
      </c>
      <c r="AT4" s="14" t="s">
        <v>3</v>
      </c>
    </row>
    <row r="5" spans="1:46" s="1" customFormat="1" ht="6.9" customHeight="1">
      <c r="B5" s="17"/>
      <c r="L5" s="17"/>
    </row>
    <row r="6" spans="1:46" s="2" customFormat="1" ht="12" customHeight="1">
      <c r="A6" s="26"/>
      <c r="B6" s="27"/>
      <c r="C6" s="26"/>
      <c r="D6" s="23" t="s">
        <v>12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60" t="s">
        <v>13</v>
      </c>
      <c r="F7" s="194"/>
      <c r="G7" s="194"/>
      <c r="H7" s="194"/>
      <c r="I7" s="26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14</v>
      </c>
      <c r="E9" s="26"/>
      <c r="F9" s="21" t="s">
        <v>1</v>
      </c>
      <c r="G9" s="26"/>
      <c r="H9" s="26"/>
      <c r="I9" s="23" t="s">
        <v>15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16</v>
      </c>
      <c r="E10" s="26"/>
      <c r="F10" s="21" t="s">
        <v>17</v>
      </c>
      <c r="G10" s="26"/>
      <c r="H10" s="26"/>
      <c r="I10" s="23" t="s">
        <v>18</v>
      </c>
      <c r="J10" s="49" t="str">
        <f>'Rekapitulácia stavby'!AN8</f>
        <v>10. 10. 2019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5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20</v>
      </c>
      <c r="E12" s="26"/>
      <c r="F12" s="26"/>
      <c r="G12" s="26"/>
      <c r="H12" s="26"/>
      <c r="I12" s="23" t="s">
        <v>21</v>
      </c>
      <c r="J12" s="21" t="s">
        <v>1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22</v>
      </c>
      <c r="F13" s="26"/>
      <c r="G13" s="26"/>
      <c r="H13" s="26"/>
      <c r="I13" s="23" t="s">
        <v>23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24</v>
      </c>
      <c r="E15" s="26"/>
      <c r="F15" s="26"/>
      <c r="G15" s="26"/>
      <c r="H15" s="26"/>
      <c r="I15" s="23" t="s">
        <v>21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79" t="str">
        <f>'Rekapitulácia stavby'!E14</f>
        <v xml:space="preserve"> </v>
      </c>
      <c r="F16" s="179"/>
      <c r="G16" s="179"/>
      <c r="H16" s="179"/>
      <c r="I16" s="23" t="s">
        <v>23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26</v>
      </c>
      <c r="E18" s="26"/>
      <c r="F18" s="26"/>
      <c r="G18" s="26"/>
      <c r="H18" s="26"/>
      <c r="I18" s="23" t="s">
        <v>21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27</v>
      </c>
      <c r="F19" s="26"/>
      <c r="G19" s="26"/>
      <c r="H19" s="26"/>
      <c r="I19" s="23" t="s">
        <v>23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30</v>
      </c>
      <c r="E21" s="26"/>
      <c r="F21" s="26"/>
      <c r="G21" s="26"/>
      <c r="H21" s="26"/>
      <c r="I21" s="23" t="s">
        <v>21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27</v>
      </c>
      <c r="F22" s="26"/>
      <c r="G22" s="26"/>
      <c r="H22" s="26"/>
      <c r="I22" s="23" t="s">
        <v>23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31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83" t="s">
        <v>1</v>
      </c>
      <c r="F25" s="183"/>
      <c r="G25" s="183"/>
      <c r="H25" s="183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32</v>
      </c>
      <c r="E28" s="26"/>
      <c r="F28" s="26"/>
      <c r="G28" s="26"/>
      <c r="H28" s="26"/>
      <c r="I28" s="26"/>
      <c r="J28" s="65">
        <f>ROUND(J120,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" customHeight="1">
      <c r="A30" s="26"/>
      <c r="B30" s="27"/>
      <c r="C30" s="26"/>
      <c r="D30" s="26"/>
      <c r="E30" s="26"/>
      <c r="F30" s="30" t="s">
        <v>34</v>
      </c>
      <c r="G30" s="26"/>
      <c r="H30" s="26"/>
      <c r="I30" s="30" t="s">
        <v>33</v>
      </c>
      <c r="J30" s="30" t="s">
        <v>35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" customHeight="1">
      <c r="A31" s="26"/>
      <c r="B31" s="27"/>
      <c r="C31" s="26"/>
      <c r="D31" s="88" t="s">
        <v>36</v>
      </c>
      <c r="E31" s="23" t="s">
        <v>37</v>
      </c>
      <c r="F31" s="89">
        <f>ROUND((SUM(BE120:BE151)),  2)</f>
        <v>0</v>
      </c>
      <c r="G31" s="26"/>
      <c r="H31" s="26"/>
      <c r="I31" s="90">
        <v>0.2</v>
      </c>
      <c r="J31" s="89">
        <f>ROUND(((SUM(BE120:BE151))*I31),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3" t="s">
        <v>38</v>
      </c>
      <c r="F32" s="89">
        <f>ROUND((SUM(BF120:BF151)),  2)</f>
        <v>0</v>
      </c>
      <c r="G32" s="26"/>
      <c r="H32" s="26"/>
      <c r="I32" s="90">
        <v>0.2</v>
      </c>
      <c r="J32" s="89">
        <f>ROUND(((SUM(BF120:BF151))*I32),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hidden="1" customHeight="1">
      <c r="A33" s="26"/>
      <c r="B33" s="27"/>
      <c r="C33" s="26"/>
      <c r="D33" s="26"/>
      <c r="E33" s="23" t="s">
        <v>39</v>
      </c>
      <c r="F33" s="89">
        <f>ROUND((SUM(BG120:BG151)),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hidden="1" customHeight="1">
      <c r="A34" s="26"/>
      <c r="B34" s="27"/>
      <c r="C34" s="26"/>
      <c r="D34" s="26"/>
      <c r="E34" s="23" t="s">
        <v>40</v>
      </c>
      <c r="F34" s="89">
        <f>ROUND((SUM(BH120:BH151)),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41</v>
      </c>
      <c r="F35" s="89">
        <f>ROUND((SUM(BI120:BI151)),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42</v>
      </c>
      <c r="E37" s="54"/>
      <c r="F37" s="54"/>
      <c r="G37" s="93" t="s">
        <v>43</v>
      </c>
      <c r="H37" s="94" t="s">
        <v>44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" customHeight="1">
      <c r="B39" s="17"/>
      <c r="L39" s="17"/>
    </row>
    <row r="40" spans="1:31" s="1" customFormat="1" ht="14.4" customHeight="1">
      <c r="B40" s="17"/>
      <c r="L40" s="17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47</v>
      </c>
      <c r="E61" s="29"/>
      <c r="F61" s="97" t="s">
        <v>48</v>
      </c>
      <c r="G61" s="39" t="s">
        <v>47</v>
      </c>
      <c r="H61" s="29"/>
      <c r="I61" s="29"/>
      <c r="J61" s="98" t="s">
        <v>48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47</v>
      </c>
      <c r="E76" s="29"/>
      <c r="F76" s="97" t="s">
        <v>48</v>
      </c>
      <c r="G76" s="39" t="s">
        <v>47</v>
      </c>
      <c r="H76" s="29"/>
      <c r="I76" s="29"/>
      <c r="J76" s="98" t="s">
        <v>48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210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60" t="str">
        <f>E7</f>
        <v>Rekonštrukcia Domu Nádeje Kračúnovce</v>
      </c>
      <c r="F85" s="194"/>
      <c r="G85" s="194"/>
      <c r="H85" s="194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16</v>
      </c>
      <c r="D87" s="26"/>
      <c r="E87" s="26"/>
      <c r="F87" s="21" t="str">
        <f>F10</f>
        <v>Kračúnovce p.č. 67/2</v>
      </c>
      <c r="G87" s="26"/>
      <c r="H87" s="26"/>
      <c r="I87" s="23" t="s">
        <v>18</v>
      </c>
      <c r="J87" s="49" t="str">
        <f>IF(J10="","",J10)</f>
        <v>10. 10. 2019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43.2" customHeight="1">
      <c r="A89" s="26"/>
      <c r="B89" s="27"/>
      <c r="C89" s="23" t="s">
        <v>20</v>
      </c>
      <c r="D89" s="26"/>
      <c r="E89" s="26"/>
      <c r="F89" s="21" t="str">
        <f>E13</f>
        <v>Obec Kračúnovce, Kračúnovce 350, 08701</v>
      </c>
      <c r="G89" s="26"/>
      <c r="H89" s="26"/>
      <c r="I89" s="23" t="s">
        <v>26</v>
      </c>
      <c r="J89" s="24" t="str">
        <f>E19</f>
        <v>Karem stav s.r.o., Lužany pri Topli 12, 08701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3.2" customHeight="1">
      <c r="A90" s="26"/>
      <c r="B90" s="27"/>
      <c r="C90" s="23" t="s">
        <v>24</v>
      </c>
      <c r="D90" s="26"/>
      <c r="E90" s="26"/>
      <c r="F90" s="21" t="str">
        <f>IF(E16="","",E16)</f>
        <v xml:space="preserve"> </v>
      </c>
      <c r="G90" s="26"/>
      <c r="H90" s="26"/>
      <c r="I90" s="23" t="s">
        <v>30</v>
      </c>
      <c r="J90" s="24" t="str">
        <f>E22</f>
        <v>Karem stav s.r.o., Lužany pri Topli 12, 08701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99" t="s">
        <v>79</v>
      </c>
      <c r="D92" s="91"/>
      <c r="E92" s="91"/>
      <c r="F92" s="91"/>
      <c r="G92" s="91"/>
      <c r="H92" s="91"/>
      <c r="I92" s="91"/>
      <c r="J92" s="100" t="s">
        <v>80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5" customHeight="1">
      <c r="A94" s="26"/>
      <c r="B94" s="27"/>
      <c r="C94" s="101" t="s">
        <v>81</v>
      </c>
      <c r="D94" s="26"/>
      <c r="E94" s="26"/>
      <c r="F94" s="26"/>
      <c r="G94" s="26"/>
      <c r="H94" s="26"/>
      <c r="I94" s="26"/>
      <c r="J94" s="65">
        <f>J120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82</v>
      </c>
    </row>
    <row r="95" spans="1:47" s="9" customFormat="1" ht="24.9" customHeight="1">
      <c r="B95" s="102"/>
      <c r="D95" s="103" t="s">
        <v>83</v>
      </c>
      <c r="E95" s="104"/>
      <c r="F95" s="104"/>
      <c r="G95" s="104"/>
      <c r="H95" s="104"/>
      <c r="I95" s="104"/>
      <c r="J95" s="105">
        <f>J121</f>
        <v>0</v>
      </c>
      <c r="L95" s="102"/>
    </row>
    <row r="96" spans="1:47" s="10" customFormat="1" ht="19.95" customHeight="1">
      <c r="B96" s="106"/>
      <c r="D96" s="107" t="s">
        <v>84</v>
      </c>
      <c r="E96" s="108"/>
      <c r="F96" s="108"/>
      <c r="G96" s="108"/>
      <c r="H96" s="108"/>
      <c r="I96" s="108"/>
      <c r="J96" s="109">
        <f>J122</f>
        <v>0</v>
      </c>
      <c r="L96" s="106"/>
    </row>
    <row r="97" spans="1:31" s="10" customFormat="1" ht="19.95" customHeight="1">
      <c r="B97" s="106"/>
      <c r="D97" s="107" t="s">
        <v>85</v>
      </c>
      <c r="E97" s="108"/>
      <c r="F97" s="108"/>
      <c r="G97" s="108"/>
      <c r="H97" s="108"/>
      <c r="I97" s="108"/>
      <c r="J97" s="109">
        <f>J128</f>
        <v>0</v>
      </c>
      <c r="L97" s="106"/>
    </row>
    <row r="98" spans="1:31" s="10" customFormat="1" ht="19.95" customHeight="1">
      <c r="B98" s="106"/>
      <c r="D98" s="107" t="s">
        <v>86</v>
      </c>
      <c r="E98" s="108"/>
      <c r="F98" s="108"/>
      <c r="G98" s="108"/>
      <c r="H98" s="108"/>
      <c r="I98" s="108"/>
      <c r="J98" s="109">
        <f>J130</f>
        <v>0</v>
      </c>
      <c r="L98" s="106"/>
    </row>
    <row r="99" spans="1:31" s="10" customFormat="1" ht="19.95" customHeight="1">
      <c r="B99" s="106"/>
      <c r="D99" s="107" t="s">
        <v>87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1:31" s="10" customFormat="1" ht="19.95" customHeight="1">
      <c r="B100" s="106"/>
      <c r="D100" s="107" t="s">
        <v>88</v>
      </c>
      <c r="E100" s="108"/>
      <c r="F100" s="108"/>
      <c r="G100" s="108"/>
      <c r="H100" s="108"/>
      <c r="I100" s="108"/>
      <c r="J100" s="109">
        <f>J134</f>
        <v>0</v>
      </c>
      <c r="L100" s="106"/>
    </row>
    <row r="101" spans="1:31" s="10" customFormat="1" ht="19.95" customHeight="1">
      <c r="B101" s="106"/>
      <c r="D101" s="107" t="s">
        <v>89</v>
      </c>
      <c r="E101" s="108"/>
      <c r="F101" s="108"/>
      <c r="G101" s="108"/>
      <c r="H101" s="108"/>
      <c r="I101" s="108"/>
      <c r="J101" s="109">
        <f>J143</f>
        <v>0</v>
      </c>
      <c r="L101" s="106"/>
    </row>
    <row r="102" spans="1:31" s="10" customFormat="1" ht="19.95" customHeight="1">
      <c r="B102" s="106"/>
      <c r="D102" s="107" t="s">
        <v>90</v>
      </c>
      <c r="E102" s="108"/>
      <c r="F102" s="108"/>
      <c r="G102" s="108"/>
      <c r="H102" s="108"/>
      <c r="I102" s="108"/>
      <c r="J102" s="109">
        <f>J149</f>
        <v>0</v>
      </c>
      <c r="L102" s="106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211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60" t="str">
        <f>E7</f>
        <v>Rekonštrukcia Domu Nádeje Kračúnovce</v>
      </c>
      <c r="F112" s="194"/>
      <c r="G112" s="194"/>
      <c r="H112" s="194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16</v>
      </c>
      <c r="D114" s="26"/>
      <c r="E114" s="26"/>
      <c r="F114" s="21" t="str">
        <f>F10</f>
        <v>Kračúnovce p.č. 67/2</v>
      </c>
      <c r="G114" s="26"/>
      <c r="H114" s="26"/>
      <c r="I114" s="23" t="s">
        <v>18</v>
      </c>
      <c r="J114" s="49" t="str">
        <f>IF(J10="","",J10)</f>
        <v>10. 10. 2019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43.2" customHeight="1">
      <c r="A116" s="26"/>
      <c r="B116" s="27"/>
      <c r="C116" s="23" t="s">
        <v>20</v>
      </c>
      <c r="D116" s="26"/>
      <c r="E116" s="26"/>
      <c r="F116" s="21" t="str">
        <f>E13</f>
        <v>Obec Kračúnovce, Kračúnovce 350, 08701</v>
      </c>
      <c r="G116" s="26"/>
      <c r="H116" s="26"/>
      <c r="I116" s="23" t="s">
        <v>26</v>
      </c>
      <c r="J116" s="24" t="str">
        <f>E19</f>
        <v>Karem stav s.r.o., Lužany pri Topli 12, 08701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43.2" customHeight="1">
      <c r="A117" s="26"/>
      <c r="B117" s="27"/>
      <c r="C117" s="23" t="s">
        <v>24</v>
      </c>
      <c r="D117" s="26"/>
      <c r="E117" s="26"/>
      <c r="F117" s="21" t="str">
        <f>IF(E16="","",E16)</f>
        <v xml:space="preserve"> </v>
      </c>
      <c r="G117" s="26"/>
      <c r="H117" s="26"/>
      <c r="I117" s="23" t="s">
        <v>30</v>
      </c>
      <c r="J117" s="24" t="str">
        <f>E22</f>
        <v>Karem stav s.r.o., Lužany pri Topli 12, 08701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3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1" customFormat="1" ht="29.25" customHeight="1">
      <c r="A119" s="110"/>
      <c r="B119" s="111"/>
      <c r="C119" s="112" t="s">
        <v>91</v>
      </c>
      <c r="D119" s="113" t="s">
        <v>57</v>
      </c>
      <c r="E119" s="113" t="s">
        <v>53</v>
      </c>
      <c r="F119" s="113" t="s">
        <v>54</v>
      </c>
      <c r="G119" s="113" t="s">
        <v>92</v>
      </c>
      <c r="H119" s="113" t="s">
        <v>93</v>
      </c>
      <c r="I119" s="113" t="s">
        <v>94</v>
      </c>
      <c r="J119" s="114" t="s">
        <v>80</v>
      </c>
      <c r="K119" s="115" t="s">
        <v>95</v>
      </c>
      <c r="L119" s="116"/>
      <c r="M119" s="56" t="s">
        <v>1</v>
      </c>
      <c r="N119" s="57" t="s">
        <v>36</v>
      </c>
      <c r="O119" s="57" t="s">
        <v>96</v>
      </c>
      <c r="P119" s="57" t="s">
        <v>97</v>
      </c>
      <c r="Q119" s="57" t="s">
        <v>98</v>
      </c>
      <c r="R119" s="57" t="s">
        <v>99</v>
      </c>
      <c r="S119" s="57" t="s">
        <v>100</v>
      </c>
      <c r="T119" s="58" t="s">
        <v>101</v>
      </c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</row>
    <row r="120" spans="1:65" s="2" customFormat="1" ht="22.95" customHeight="1">
      <c r="A120" s="26"/>
      <c r="B120" s="27"/>
      <c r="C120" s="63"/>
      <c r="D120" s="26"/>
      <c r="E120" s="26"/>
      <c r="F120" s="26"/>
      <c r="G120" s="26"/>
      <c r="H120" s="26"/>
      <c r="I120" s="26"/>
      <c r="J120" s="117">
        <f>BK120</f>
        <v>0</v>
      </c>
      <c r="K120" s="26"/>
      <c r="L120" s="27"/>
      <c r="M120" s="59"/>
      <c r="N120" s="50"/>
      <c r="O120" s="60"/>
      <c r="P120" s="118">
        <f>P121</f>
        <v>1110.43003991</v>
      </c>
      <c r="Q120" s="60"/>
      <c r="R120" s="118">
        <f>R121</f>
        <v>101.95350500000001</v>
      </c>
      <c r="S120" s="60"/>
      <c r="T120" s="119">
        <f>T121</f>
        <v>92.123720000000006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71</v>
      </c>
      <c r="AU120" s="14" t="s">
        <v>82</v>
      </c>
      <c r="BK120" s="120">
        <f>BK121</f>
        <v>0</v>
      </c>
    </row>
    <row r="121" spans="1:65" s="12" customFormat="1" ht="25.95" customHeight="1">
      <c r="B121" s="121"/>
      <c r="D121" s="122" t="s">
        <v>71</v>
      </c>
      <c r="E121" s="123" t="s">
        <v>102</v>
      </c>
      <c r="F121" s="123" t="s">
        <v>103</v>
      </c>
      <c r="J121" s="124">
        <f>BK121</f>
        <v>0</v>
      </c>
      <c r="L121" s="121"/>
      <c r="M121" s="125"/>
      <c r="N121" s="126"/>
      <c r="O121" s="126"/>
      <c r="P121" s="127">
        <f>P122+P128+P130+P132+P134+P143+P149</f>
        <v>1110.43003991</v>
      </c>
      <c r="Q121" s="126"/>
      <c r="R121" s="127">
        <f>R122+R128+R130+R132+R134+R143+R149</f>
        <v>101.95350500000001</v>
      </c>
      <c r="S121" s="126"/>
      <c r="T121" s="128">
        <f>T122+T128+T130+T132+T134+T143+T149</f>
        <v>92.123720000000006</v>
      </c>
      <c r="AR121" s="122" t="s">
        <v>77</v>
      </c>
      <c r="AT121" s="129" t="s">
        <v>71</v>
      </c>
      <c r="AU121" s="129" t="s">
        <v>72</v>
      </c>
      <c r="AY121" s="122" t="s">
        <v>104</v>
      </c>
      <c r="BK121" s="130">
        <f>BK122+BK128+BK130+BK132+BK134+BK143+BK149</f>
        <v>0</v>
      </c>
    </row>
    <row r="122" spans="1:65" s="12" customFormat="1" ht="22.95" customHeight="1">
      <c r="B122" s="121"/>
      <c r="D122" s="122" t="s">
        <v>71</v>
      </c>
      <c r="E122" s="131" t="s">
        <v>77</v>
      </c>
      <c r="F122" s="131" t="s">
        <v>105</v>
      </c>
      <c r="J122" s="132">
        <f>BK122</f>
        <v>0</v>
      </c>
      <c r="L122" s="121"/>
      <c r="M122" s="125"/>
      <c r="N122" s="126"/>
      <c r="O122" s="126"/>
      <c r="P122" s="127">
        <f>SUM(P123:P127)</f>
        <v>121.39131999999998</v>
      </c>
      <c r="Q122" s="126"/>
      <c r="R122" s="127">
        <f>SUM(R123:R127)</f>
        <v>5.4999999999999997E-3</v>
      </c>
      <c r="S122" s="126"/>
      <c r="T122" s="128">
        <f>SUM(T123:T127)</f>
        <v>92.123720000000006</v>
      </c>
      <c r="AR122" s="122" t="s">
        <v>77</v>
      </c>
      <c r="AT122" s="129" t="s">
        <v>71</v>
      </c>
      <c r="AU122" s="129" t="s">
        <v>77</v>
      </c>
      <c r="AY122" s="122" t="s">
        <v>104</v>
      </c>
      <c r="BK122" s="130">
        <f>SUM(BK123:BK127)</f>
        <v>0</v>
      </c>
    </row>
    <row r="123" spans="1:65" s="2" customFormat="1" ht="24" customHeight="1">
      <c r="A123" s="26"/>
      <c r="B123" s="133"/>
      <c r="C123" s="134" t="s">
        <v>77</v>
      </c>
      <c r="D123" s="134" t="s">
        <v>106</v>
      </c>
      <c r="E123" s="135" t="s">
        <v>107</v>
      </c>
      <c r="F123" s="136" t="s">
        <v>108</v>
      </c>
      <c r="G123" s="137" t="s">
        <v>109</v>
      </c>
      <c r="H123" s="138">
        <v>309.14</v>
      </c>
      <c r="I123" s="138"/>
      <c r="J123" s="138"/>
      <c r="K123" s="139"/>
      <c r="L123" s="27"/>
      <c r="M123" s="140" t="s">
        <v>1</v>
      </c>
      <c r="N123" s="141" t="s">
        <v>38</v>
      </c>
      <c r="O123" s="142">
        <v>0.151</v>
      </c>
      <c r="P123" s="142">
        <f>O123*H123</f>
        <v>46.680139999999994</v>
      </c>
      <c r="Q123" s="142">
        <v>0</v>
      </c>
      <c r="R123" s="142">
        <f>Q123*H123</f>
        <v>0</v>
      </c>
      <c r="S123" s="142">
        <v>0.13800000000000001</v>
      </c>
      <c r="T123" s="143">
        <f>S123*H123</f>
        <v>42.661320000000003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4" t="s">
        <v>110</v>
      </c>
      <c r="AT123" s="144" t="s">
        <v>106</v>
      </c>
      <c r="AU123" s="144" t="s">
        <v>111</v>
      </c>
      <c r="AY123" s="14" t="s">
        <v>104</v>
      </c>
      <c r="BE123" s="145">
        <f>IF(N123="základná",J123,0)</f>
        <v>0</v>
      </c>
      <c r="BF123" s="145">
        <f>IF(N123="znížená",J123,0)</f>
        <v>0</v>
      </c>
      <c r="BG123" s="145">
        <f>IF(N123="zákl. prenesená",J123,0)</f>
        <v>0</v>
      </c>
      <c r="BH123" s="145">
        <f>IF(N123="zníž. prenesená",J123,0)</f>
        <v>0</v>
      </c>
      <c r="BI123" s="145">
        <f>IF(N123="nulová",J123,0)</f>
        <v>0</v>
      </c>
      <c r="BJ123" s="14" t="s">
        <v>111</v>
      </c>
      <c r="BK123" s="146">
        <f>ROUND(I123*H123,3)</f>
        <v>0</v>
      </c>
      <c r="BL123" s="14" t="s">
        <v>110</v>
      </c>
      <c r="BM123" s="144" t="s">
        <v>112</v>
      </c>
    </row>
    <row r="124" spans="1:65" s="2" customFormat="1" ht="24" customHeight="1">
      <c r="A124" s="26"/>
      <c r="B124" s="133"/>
      <c r="C124" s="134" t="s">
        <v>111</v>
      </c>
      <c r="D124" s="134" t="s">
        <v>106</v>
      </c>
      <c r="E124" s="135" t="s">
        <v>113</v>
      </c>
      <c r="F124" s="136" t="s">
        <v>114</v>
      </c>
      <c r="G124" s="137" t="s">
        <v>109</v>
      </c>
      <c r="H124" s="138">
        <v>309.14</v>
      </c>
      <c r="I124" s="138"/>
      <c r="J124" s="138"/>
      <c r="K124" s="139"/>
      <c r="L124" s="27"/>
      <c r="M124" s="140" t="s">
        <v>1</v>
      </c>
      <c r="N124" s="141" t="s">
        <v>38</v>
      </c>
      <c r="O124" s="142">
        <v>0.23699999999999999</v>
      </c>
      <c r="P124" s="142">
        <f>O124*H124</f>
        <v>73.266179999999991</v>
      </c>
      <c r="Q124" s="142">
        <v>0</v>
      </c>
      <c r="R124" s="142">
        <f>Q124*H124</f>
        <v>0</v>
      </c>
      <c r="S124" s="142">
        <v>0.16</v>
      </c>
      <c r="T124" s="143">
        <f>S124*H124</f>
        <v>49.462400000000002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4" t="s">
        <v>110</v>
      </c>
      <c r="AT124" s="144" t="s">
        <v>106</v>
      </c>
      <c r="AU124" s="144" t="s">
        <v>111</v>
      </c>
      <c r="AY124" s="14" t="s">
        <v>104</v>
      </c>
      <c r="BE124" s="145">
        <f>IF(N124="základná",J124,0)</f>
        <v>0</v>
      </c>
      <c r="BF124" s="145">
        <f>IF(N124="znížená",J124,0)</f>
        <v>0</v>
      </c>
      <c r="BG124" s="145">
        <f>IF(N124="zákl. prenesená",J124,0)</f>
        <v>0</v>
      </c>
      <c r="BH124" s="145">
        <f>IF(N124="zníž. prenesená",J124,0)</f>
        <v>0</v>
      </c>
      <c r="BI124" s="145">
        <f>IF(N124="nulová",J124,0)</f>
        <v>0</v>
      </c>
      <c r="BJ124" s="14" t="s">
        <v>111</v>
      </c>
      <c r="BK124" s="146">
        <f>ROUND(I124*H124,3)</f>
        <v>0</v>
      </c>
      <c r="BL124" s="14" t="s">
        <v>110</v>
      </c>
      <c r="BM124" s="144" t="s">
        <v>115</v>
      </c>
    </row>
    <row r="125" spans="1:65" s="2" customFormat="1" ht="24" customHeight="1">
      <c r="A125" s="26"/>
      <c r="B125" s="133"/>
      <c r="C125" s="134" t="s">
        <v>116</v>
      </c>
      <c r="D125" s="134" t="s">
        <v>106</v>
      </c>
      <c r="E125" s="135" t="s">
        <v>117</v>
      </c>
      <c r="F125" s="136" t="s">
        <v>118</v>
      </c>
      <c r="G125" s="137" t="s">
        <v>119</v>
      </c>
      <c r="H125" s="138">
        <v>85</v>
      </c>
      <c r="I125" s="138"/>
      <c r="J125" s="138"/>
      <c r="K125" s="139"/>
      <c r="L125" s="27"/>
      <c r="M125" s="140" t="s">
        <v>1</v>
      </c>
      <c r="N125" s="141" t="s">
        <v>38</v>
      </c>
      <c r="O125" s="142">
        <v>1.7000000000000001E-2</v>
      </c>
      <c r="P125" s="142">
        <f>O125*H125</f>
        <v>1.4450000000000001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4" t="s">
        <v>110</v>
      </c>
      <c r="AT125" s="144" t="s">
        <v>106</v>
      </c>
      <c r="AU125" s="144" t="s">
        <v>111</v>
      </c>
      <c r="AY125" s="14" t="s">
        <v>104</v>
      </c>
      <c r="BE125" s="145">
        <f>IF(N125="základná",J125,0)</f>
        <v>0</v>
      </c>
      <c r="BF125" s="145">
        <f>IF(N125="znížená",J125,0)</f>
        <v>0</v>
      </c>
      <c r="BG125" s="145">
        <f>IF(N125="zákl. prenesená",J125,0)</f>
        <v>0</v>
      </c>
      <c r="BH125" s="145">
        <f>IF(N125="zníž. prenesená",J125,0)</f>
        <v>0</v>
      </c>
      <c r="BI125" s="145">
        <f>IF(N125="nulová",J125,0)</f>
        <v>0</v>
      </c>
      <c r="BJ125" s="14" t="s">
        <v>111</v>
      </c>
      <c r="BK125" s="146">
        <f>ROUND(I125*H125,3)</f>
        <v>0</v>
      </c>
      <c r="BL125" s="14" t="s">
        <v>110</v>
      </c>
      <c r="BM125" s="144" t="s">
        <v>120</v>
      </c>
    </row>
    <row r="126" spans="1:65" s="2" customFormat="1" ht="16.5" customHeight="1">
      <c r="A126" s="26"/>
      <c r="B126" s="133"/>
      <c r="C126" s="147" t="s">
        <v>110</v>
      </c>
      <c r="D126" s="147" t="s">
        <v>121</v>
      </c>
      <c r="E126" s="148" t="s">
        <v>122</v>
      </c>
      <c r="F126" s="149" t="s">
        <v>123</v>
      </c>
      <c r="G126" s="150" t="s">
        <v>119</v>
      </c>
      <c r="H126" s="151">
        <v>5</v>
      </c>
      <c r="I126" s="151"/>
      <c r="J126" s="151"/>
      <c r="K126" s="152"/>
      <c r="L126" s="153"/>
      <c r="M126" s="154" t="s">
        <v>1</v>
      </c>
      <c r="N126" s="155" t="s">
        <v>38</v>
      </c>
      <c r="O126" s="142">
        <v>0</v>
      </c>
      <c r="P126" s="142">
        <f>O126*H126</f>
        <v>0</v>
      </c>
      <c r="Q126" s="142">
        <v>5.0000000000000001E-4</v>
      </c>
      <c r="R126" s="142">
        <f>Q126*H126</f>
        <v>2.5000000000000001E-3</v>
      </c>
      <c r="S126" s="142">
        <v>0</v>
      </c>
      <c r="T126" s="143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4" t="s">
        <v>124</v>
      </c>
      <c r="AT126" s="144" t="s">
        <v>121</v>
      </c>
      <c r="AU126" s="144" t="s">
        <v>111</v>
      </c>
      <c r="AY126" s="14" t="s">
        <v>104</v>
      </c>
      <c r="BE126" s="145">
        <f>IF(N126="základná",J126,0)</f>
        <v>0</v>
      </c>
      <c r="BF126" s="145">
        <f>IF(N126="znížená",J126,0)</f>
        <v>0</v>
      </c>
      <c r="BG126" s="145">
        <f>IF(N126="zákl. prenesená",J126,0)</f>
        <v>0</v>
      </c>
      <c r="BH126" s="145">
        <f>IF(N126="zníž. prenesená",J126,0)</f>
        <v>0</v>
      </c>
      <c r="BI126" s="145">
        <f>IF(N126="nulová",J126,0)</f>
        <v>0</v>
      </c>
      <c r="BJ126" s="14" t="s">
        <v>111</v>
      </c>
      <c r="BK126" s="146">
        <f>ROUND(I126*H126,3)</f>
        <v>0</v>
      </c>
      <c r="BL126" s="14" t="s">
        <v>110</v>
      </c>
      <c r="BM126" s="144" t="s">
        <v>125</v>
      </c>
    </row>
    <row r="127" spans="1:65" s="2" customFormat="1" ht="16.5" customHeight="1">
      <c r="A127" s="26"/>
      <c r="B127" s="133"/>
      <c r="C127" s="147" t="s">
        <v>126</v>
      </c>
      <c r="D127" s="147" t="s">
        <v>121</v>
      </c>
      <c r="E127" s="148" t="s">
        <v>127</v>
      </c>
      <c r="F127" s="149" t="s">
        <v>128</v>
      </c>
      <c r="G127" s="150" t="s">
        <v>119</v>
      </c>
      <c r="H127" s="151">
        <v>10</v>
      </c>
      <c r="I127" s="151"/>
      <c r="J127" s="151"/>
      <c r="K127" s="152"/>
      <c r="L127" s="153"/>
      <c r="M127" s="154" t="s">
        <v>1</v>
      </c>
      <c r="N127" s="155" t="s">
        <v>38</v>
      </c>
      <c r="O127" s="142">
        <v>0</v>
      </c>
      <c r="P127" s="142">
        <f>O127*H127</f>
        <v>0</v>
      </c>
      <c r="Q127" s="142">
        <v>2.9999999999999997E-4</v>
      </c>
      <c r="R127" s="142">
        <f>Q127*H127</f>
        <v>2.9999999999999996E-3</v>
      </c>
      <c r="S127" s="142">
        <v>0</v>
      </c>
      <c r="T127" s="143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4" t="s">
        <v>124</v>
      </c>
      <c r="AT127" s="144" t="s">
        <v>121</v>
      </c>
      <c r="AU127" s="144" t="s">
        <v>111</v>
      </c>
      <c r="AY127" s="14" t="s">
        <v>104</v>
      </c>
      <c r="BE127" s="145">
        <f>IF(N127="základná",J127,0)</f>
        <v>0</v>
      </c>
      <c r="BF127" s="145">
        <f>IF(N127="znížená",J127,0)</f>
        <v>0</v>
      </c>
      <c r="BG127" s="145">
        <f>IF(N127="zákl. prenesená",J127,0)</f>
        <v>0</v>
      </c>
      <c r="BH127" s="145">
        <f>IF(N127="zníž. prenesená",J127,0)</f>
        <v>0</v>
      </c>
      <c r="BI127" s="145">
        <f>IF(N127="nulová",J127,0)</f>
        <v>0</v>
      </c>
      <c r="BJ127" s="14" t="s">
        <v>111</v>
      </c>
      <c r="BK127" s="146">
        <f>ROUND(I127*H127,3)</f>
        <v>0</v>
      </c>
      <c r="BL127" s="14" t="s">
        <v>110</v>
      </c>
      <c r="BM127" s="144" t="s">
        <v>129</v>
      </c>
    </row>
    <row r="128" spans="1:65" s="12" customFormat="1" ht="22.95" customHeight="1">
      <c r="B128" s="121"/>
      <c r="D128" s="122" t="s">
        <v>71</v>
      </c>
      <c r="E128" s="131" t="s">
        <v>111</v>
      </c>
      <c r="F128" s="131" t="s">
        <v>130</v>
      </c>
      <c r="J128" s="132"/>
      <c r="L128" s="121"/>
      <c r="M128" s="125"/>
      <c r="N128" s="126"/>
      <c r="O128" s="126"/>
      <c r="P128" s="127">
        <f>P129</f>
        <v>0</v>
      </c>
      <c r="Q128" s="126"/>
      <c r="R128" s="127">
        <f>R129</f>
        <v>0.70000000000000007</v>
      </c>
      <c r="S128" s="126"/>
      <c r="T128" s="128">
        <f>T129</f>
        <v>0</v>
      </c>
      <c r="AR128" s="122" t="s">
        <v>77</v>
      </c>
      <c r="AT128" s="129" t="s">
        <v>71</v>
      </c>
      <c r="AU128" s="129" t="s">
        <v>77</v>
      </c>
      <c r="AY128" s="122" t="s">
        <v>104</v>
      </c>
      <c r="BK128" s="130">
        <f>BK129</f>
        <v>0</v>
      </c>
    </row>
    <row r="129" spans="1:65" s="2" customFormat="1" ht="16.5" customHeight="1">
      <c r="A129" s="26"/>
      <c r="B129" s="133"/>
      <c r="C129" s="147" t="s">
        <v>131</v>
      </c>
      <c r="D129" s="147" t="s">
        <v>121</v>
      </c>
      <c r="E129" s="148" t="s">
        <v>132</v>
      </c>
      <c r="F129" s="149" t="s">
        <v>133</v>
      </c>
      <c r="G129" s="150" t="s">
        <v>119</v>
      </c>
      <c r="H129" s="151">
        <v>70</v>
      </c>
      <c r="I129" s="151"/>
      <c r="J129" s="151"/>
      <c r="K129" s="152"/>
      <c r="L129" s="153"/>
      <c r="M129" s="154" t="s">
        <v>1</v>
      </c>
      <c r="N129" s="155" t="s">
        <v>38</v>
      </c>
      <c r="O129" s="142">
        <v>0</v>
      </c>
      <c r="P129" s="142">
        <f>O129*H129</f>
        <v>0</v>
      </c>
      <c r="Q129" s="142">
        <v>0.01</v>
      </c>
      <c r="R129" s="142">
        <f>Q129*H129</f>
        <v>0.70000000000000007</v>
      </c>
      <c r="S129" s="142">
        <v>0</v>
      </c>
      <c r="T129" s="143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4" t="s">
        <v>124</v>
      </c>
      <c r="AT129" s="144" t="s">
        <v>121</v>
      </c>
      <c r="AU129" s="144" t="s">
        <v>111</v>
      </c>
      <c r="AY129" s="14" t="s">
        <v>104</v>
      </c>
      <c r="BE129" s="145">
        <f>IF(N129="základná",J129,0)</f>
        <v>0</v>
      </c>
      <c r="BF129" s="145">
        <f>IF(N129="znížená",J129,0)</f>
        <v>0</v>
      </c>
      <c r="BG129" s="145">
        <f>IF(N129="zákl. prenesená",J129,0)</f>
        <v>0</v>
      </c>
      <c r="BH129" s="145">
        <f>IF(N129="zníž. prenesená",J129,0)</f>
        <v>0</v>
      </c>
      <c r="BI129" s="145">
        <f>IF(N129="nulová",J129,0)</f>
        <v>0</v>
      </c>
      <c r="BJ129" s="14" t="s">
        <v>111</v>
      </c>
      <c r="BK129" s="146">
        <f>ROUND(I129*H129,3)</f>
        <v>0</v>
      </c>
      <c r="BL129" s="14" t="s">
        <v>110</v>
      </c>
      <c r="BM129" s="144" t="s">
        <v>134</v>
      </c>
    </row>
    <row r="130" spans="1:65" s="12" customFormat="1" ht="22.95" customHeight="1">
      <c r="B130" s="121"/>
      <c r="D130" s="122" t="s">
        <v>71</v>
      </c>
      <c r="E130" s="131" t="s">
        <v>110</v>
      </c>
      <c r="F130" s="131" t="s">
        <v>135</v>
      </c>
      <c r="J130" s="132"/>
      <c r="L130" s="121"/>
      <c r="M130" s="125"/>
      <c r="N130" s="126"/>
      <c r="O130" s="126"/>
      <c r="P130" s="127">
        <f>P131</f>
        <v>14.529579999999999</v>
      </c>
      <c r="Q130" s="126"/>
      <c r="R130" s="127">
        <f>R131</f>
        <v>50.055948800000003</v>
      </c>
      <c r="S130" s="126"/>
      <c r="T130" s="128">
        <f>T131</f>
        <v>0</v>
      </c>
      <c r="AR130" s="122" t="s">
        <v>77</v>
      </c>
      <c r="AT130" s="129" t="s">
        <v>71</v>
      </c>
      <c r="AU130" s="129" t="s">
        <v>77</v>
      </c>
      <c r="AY130" s="122" t="s">
        <v>104</v>
      </c>
      <c r="BK130" s="130">
        <f>BK131</f>
        <v>0</v>
      </c>
    </row>
    <row r="131" spans="1:65" s="2" customFormat="1" ht="24" customHeight="1">
      <c r="A131" s="26"/>
      <c r="B131" s="133"/>
      <c r="C131" s="134" t="s">
        <v>136</v>
      </c>
      <c r="D131" s="134" t="s">
        <v>106</v>
      </c>
      <c r="E131" s="135" t="s">
        <v>137</v>
      </c>
      <c r="F131" s="136" t="s">
        <v>138</v>
      </c>
      <c r="G131" s="137" t="s">
        <v>109</v>
      </c>
      <c r="H131" s="138">
        <v>309.14</v>
      </c>
      <c r="I131" s="138"/>
      <c r="J131" s="138"/>
      <c r="K131" s="139"/>
      <c r="L131" s="27"/>
      <c r="M131" s="140" t="s">
        <v>1</v>
      </c>
      <c r="N131" s="141" t="s">
        <v>38</v>
      </c>
      <c r="O131" s="142">
        <v>4.7E-2</v>
      </c>
      <c r="P131" s="142">
        <f>O131*H131</f>
        <v>14.529579999999999</v>
      </c>
      <c r="Q131" s="142">
        <v>0.16192000000000001</v>
      </c>
      <c r="R131" s="142">
        <f>Q131*H131</f>
        <v>50.055948800000003</v>
      </c>
      <c r="S131" s="142">
        <v>0</v>
      </c>
      <c r="T131" s="143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4" t="s">
        <v>110</v>
      </c>
      <c r="AT131" s="144" t="s">
        <v>106</v>
      </c>
      <c r="AU131" s="144" t="s">
        <v>111</v>
      </c>
      <c r="AY131" s="14" t="s">
        <v>104</v>
      </c>
      <c r="BE131" s="145">
        <f>IF(N131="základná",J131,0)</f>
        <v>0</v>
      </c>
      <c r="BF131" s="145">
        <f>IF(N131="znížená",J131,0)</f>
        <v>0</v>
      </c>
      <c r="BG131" s="145">
        <f>IF(N131="zákl. prenesená",J131,0)</f>
        <v>0</v>
      </c>
      <c r="BH131" s="145">
        <f>IF(N131="zníž. prenesená",J131,0)</f>
        <v>0</v>
      </c>
      <c r="BI131" s="145">
        <f>IF(N131="nulová",J131,0)</f>
        <v>0</v>
      </c>
      <c r="BJ131" s="14" t="s">
        <v>111</v>
      </c>
      <c r="BK131" s="146">
        <f>ROUND(I131*H131,3)</f>
        <v>0</v>
      </c>
      <c r="BL131" s="14" t="s">
        <v>110</v>
      </c>
      <c r="BM131" s="144" t="s">
        <v>139</v>
      </c>
    </row>
    <row r="132" spans="1:65" s="12" customFormat="1" ht="22.95" customHeight="1">
      <c r="B132" s="121"/>
      <c r="D132" s="122" t="s">
        <v>71</v>
      </c>
      <c r="E132" s="131" t="s">
        <v>126</v>
      </c>
      <c r="F132" s="131" t="s">
        <v>140</v>
      </c>
      <c r="J132" s="132"/>
      <c r="L132" s="121"/>
      <c r="M132" s="125"/>
      <c r="N132" s="126"/>
      <c r="O132" s="126"/>
      <c r="P132" s="127">
        <f>P133</f>
        <v>230.43913879999999</v>
      </c>
      <c r="Q132" s="126"/>
      <c r="R132" s="127">
        <f>R133</f>
        <v>28.59545</v>
      </c>
      <c r="S132" s="126"/>
      <c r="T132" s="128">
        <f>T133</f>
        <v>0</v>
      </c>
      <c r="AR132" s="122" t="s">
        <v>77</v>
      </c>
      <c r="AT132" s="129" t="s">
        <v>71</v>
      </c>
      <c r="AU132" s="129" t="s">
        <v>77</v>
      </c>
      <c r="AY132" s="122" t="s">
        <v>104</v>
      </c>
      <c r="BK132" s="130">
        <f>BK133</f>
        <v>0</v>
      </c>
    </row>
    <row r="133" spans="1:65" s="2" customFormat="1" ht="24" customHeight="1">
      <c r="A133" s="26"/>
      <c r="B133" s="133"/>
      <c r="C133" s="134" t="s">
        <v>124</v>
      </c>
      <c r="D133" s="134" t="s">
        <v>106</v>
      </c>
      <c r="E133" s="135" t="s">
        <v>141</v>
      </c>
      <c r="F133" s="136" t="s">
        <v>142</v>
      </c>
      <c r="G133" s="137" t="s">
        <v>109</v>
      </c>
      <c r="H133" s="138">
        <v>309.14</v>
      </c>
      <c r="I133" s="138"/>
      <c r="J133" s="138"/>
      <c r="K133" s="139"/>
      <c r="L133" s="27"/>
      <c r="M133" s="140" t="s">
        <v>1</v>
      </c>
      <c r="N133" s="141" t="s">
        <v>38</v>
      </c>
      <c r="O133" s="142">
        <v>0.74541999999999997</v>
      </c>
      <c r="P133" s="142">
        <f>O133*H133</f>
        <v>230.43913879999999</v>
      </c>
      <c r="Q133" s="142">
        <v>9.2499999999999999E-2</v>
      </c>
      <c r="R133" s="142">
        <f>Q133*H133</f>
        <v>28.59545</v>
      </c>
      <c r="S133" s="142">
        <v>0</v>
      </c>
      <c r="T133" s="143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4" t="s">
        <v>110</v>
      </c>
      <c r="AT133" s="144" t="s">
        <v>106</v>
      </c>
      <c r="AU133" s="144" t="s">
        <v>111</v>
      </c>
      <c r="AY133" s="14" t="s">
        <v>104</v>
      </c>
      <c r="BE133" s="145">
        <f>IF(N133="základná",J133,0)</f>
        <v>0</v>
      </c>
      <c r="BF133" s="145">
        <f>IF(N133="znížená",J133,0)</f>
        <v>0</v>
      </c>
      <c r="BG133" s="145">
        <f>IF(N133="zákl. prenesená",J133,0)</f>
        <v>0</v>
      </c>
      <c r="BH133" s="145">
        <f>IF(N133="zníž. prenesená",J133,0)</f>
        <v>0</v>
      </c>
      <c r="BI133" s="145">
        <f>IF(N133="nulová",J133,0)</f>
        <v>0</v>
      </c>
      <c r="BJ133" s="14" t="s">
        <v>111</v>
      </c>
      <c r="BK133" s="146">
        <f>ROUND(I133*H133,3)</f>
        <v>0</v>
      </c>
      <c r="BL133" s="14" t="s">
        <v>110</v>
      </c>
      <c r="BM133" s="144" t="s">
        <v>143</v>
      </c>
    </row>
    <row r="134" spans="1:65" s="12" customFormat="1" ht="22.95" customHeight="1">
      <c r="B134" s="121"/>
      <c r="D134" s="122" t="s">
        <v>71</v>
      </c>
      <c r="E134" s="131" t="s">
        <v>131</v>
      </c>
      <c r="F134" s="131" t="s">
        <v>144</v>
      </c>
      <c r="J134" s="132"/>
      <c r="L134" s="121"/>
      <c r="M134" s="125"/>
      <c r="N134" s="126"/>
      <c r="O134" s="126"/>
      <c r="P134" s="127">
        <f>SUM(P135:P142)</f>
        <v>496.70260610999998</v>
      </c>
      <c r="Q134" s="126"/>
      <c r="R134" s="127">
        <f>SUM(R135:R142)</f>
        <v>14.58575495</v>
      </c>
      <c r="S134" s="126"/>
      <c r="T134" s="128">
        <f>SUM(T135:T142)</f>
        <v>0</v>
      </c>
      <c r="AR134" s="122" t="s">
        <v>77</v>
      </c>
      <c r="AT134" s="129" t="s">
        <v>71</v>
      </c>
      <c r="AU134" s="129" t="s">
        <v>77</v>
      </c>
      <c r="AY134" s="122" t="s">
        <v>104</v>
      </c>
      <c r="BK134" s="130">
        <f>SUM(BK135:BK142)</f>
        <v>0</v>
      </c>
    </row>
    <row r="135" spans="1:65" s="2" customFormat="1" ht="24" customHeight="1">
      <c r="A135" s="26"/>
      <c r="B135" s="133"/>
      <c r="C135" s="134" t="s">
        <v>145</v>
      </c>
      <c r="D135" s="134" t="s">
        <v>106</v>
      </c>
      <c r="E135" s="135" t="s">
        <v>146</v>
      </c>
      <c r="F135" s="136" t="s">
        <v>147</v>
      </c>
      <c r="G135" s="137" t="s">
        <v>148</v>
      </c>
      <c r="H135" s="138">
        <v>259</v>
      </c>
      <c r="I135" s="138"/>
      <c r="J135" s="138"/>
      <c r="K135" s="139"/>
      <c r="L135" s="27"/>
      <c r="M135" s="140" t="s">
        <v>1</v>
      </c>
      <c r="N135" s="141" t="s">
        <v>38</v>
      </c>
      <c r="O135" s="142">
        <v>0.05</v>
      </c>
      <c r="P135" s="142">
        <f t="shared" ref="P135:P142" si="0">O135*H135</f>
        <v>12.950000000000001</v>
      </c>
      <c r="Q135" s="142">
        <v>1.0000000000000001E-5</v>
      </c>
      <c r="R135" s="142">
        <f t="shared" ref="R135:R142" si="1">Q135*H135</f>
        <v>2.5900000000000003E-3</v>
      </c>
      <c r="S135" s="142">
        <v>0</v>
      </c>
      <c r="T135" s="143">
        <f t="shared" ref="T135:T142" si="2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4" t="s">
        <v>110</v>
      </c>
      <c r="AT135" s="144" t="s">
        <v>106</v>
      </c>
      <c r="AU135" s="144" t="s">
        <v>111</v>
      </c>
      <c r="AY135" s="14" t="s">
        <v>104</v>
      </c>
      <c r="BE135" s="145">
        <f t="shared" ref="BE135:BE142" si="3">IF(N135="základná",J135,0)</f>
        <v>0</v>
      </c>
      <c r="BF135" s="145">
        <f t="shared" ref="BF135:BF142" si="4">IF(N135="znížená",J135,0)</f>
        <v>0</v>
      </c>
      <c r="BG135" s="145">
        <f t="shared" ref="BG135:BG142" si="5">IF(N135="zákl. prenesená",J135,0)</f>
        <v>0</v>
      </c>
      <c r="BH135" s="145">
        <f t="shared" ref="BH135:BH142" si="6">IF(N135="zníž. prenesená",J135,0)</f>
        <v>0</v>
      </c>
      <c r="BI135" s="145">
        <f t="shared" ref="BI135:BI142" si="7">IF(N135="nulová",J135,0)</f>
        <v>0</v>
      </c>
      <c r="BJ135" s="14" t="s">
        <v>111</v>
      </c>
      <c r="BK135" s="146">
        <f t="shared" ref="BK135:BK142" si="8">ROUND(I135*H135,3)</f>
        <v>0</v>
      </c>
      <c r="BL135" s="14" t="s">
        <v>110</v>
      </c>
      <c r="BM135" s="144" t="s">
        <v>149</v>
      </c>
    </row>
    <row r="136" spans="1:65" s="2" customFormat="1" ht="36" customHeight="1">
      <c r="A136" s="26"/>
      <c r="B136" s="133"/>
      <c r="C136" s="134" t="s">
        <v>150</v>
      </c>
      <c r="D136" s="134" t="s">
        <v>106</v>
      </c>
      <c r="E136" s="135" t="s">
        <v>151</v>
      </c>
      <c r="F136" s="136" t="s">
        <v>152</v>
      </c>
      <c r="G136" s="137" t="s">
        <v>109</v>
      </c>
      <c r="H136" s="138">
        <v>145</v>
      </c>
      <c r="I136" s="138"/>
      <c r="J136" s="138"/>
      <c r="K136" s="139"/>
      <c r="L136" s="27"/>
      <c r="M136" s="140" t="s">
        <v>1</v>
      </c>
      <c r="N136" s="141" t="s">
        <v>38</v>
      </c>
      <c r="O136" s="142">
        <v>8.2019999999999996E-2</v>
      </c>
      <c r="P136" s="142">
        <f t="shared" si="0"/>
        <v>11.892899999999999</v>
      </c>
      <c r="Q136" s="142">
        <v>1.9000000000000001E-4</v>
      </c>
      <c r="R136" s="142">
        <f t="shared" si="1"/>
        <v>2.7550000000000002E-2</v>
      </c>
      <c r="S136" s="142">
        <v>0</v>
      </c>
      <c r="T136" s="143">
        <f t="shared" si="2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4" t="s">
        <v>110</v>
      </c>
      <c r="AT136" s="144" t="s">
        <v>106</v>
      </c>
      <c r="AU136" s="144" t="s">
        <v>111</v>
      </c>
      <c r="AY136" s="14" t="s">
        <v>104</v>
      </c>
      <c r="BE136" s="145">
        <f t="shared" si="3"/>
        <v>0</v>
      </c>
      <c r="BF136" s="145">
        <f t="shared" si="4"/>
        <v>0</v>
      </c>
      <c r="BG136" s="145">
        <f t="shared" si="5"/>
        <v>0</v>
      </c>
      <c r="BH136" s="145">
        <f t="shared" si="6"/>
        <v>0</v>
      </c>
      <c r="BI136" s="145">
        <f t="shared" si="7"/>
        <v>0</v>
      </c>
      <c r="BJ136" s="14" t="s">
        <v>111</v>
      </c>
      <c r="BK136" s="146">
        <f t="shared" si="8"/>
        <v>0</v>
      </c>
      <c r="BL136" s="14" t="s">
        <v>110</v>
      </c>
      <c r="BM136" s="144" t="s">
        <v>153</v>
      </c>
    </row>
    <row r="137" spans="1:65" s="2" customFormat="1" ht="24" customHeight="1">
      <c r="A137" s="26"/>
      <c r="B137" s="133"/>
      <c r="C137" s="134" t="s">
        <v>154</v>
      </c>
      <c r="D137" s="134" t="s">
        <v>106</v>
      </c>
      <c r="E137" s="135" t="s">
        <v>155</v>
      </c>
      <c r="F137" s="136" t="s">
        <v>156</v>
      </c>
      <c r="G137" s="137" t="s">
        <v>109</v>
      </c>
      <c r="H137" s="138">
        <v>387.7</v>
      </c>
      <c r="I137" s="138"/>
      <c r="J137" s="138"/>
      <c r="K137" s="139"/>
      <c r="L137" s="27"/>
      <c r="M137" s="140" t="s">
        <v>1</v>
      </c>
      <c r="N137" s="141" t="s">
        <v>38</v>
      </c>
      <c r="O137" s="142">
        <v>0.28899999999999998</v>
      </c>
      <c r="P137" s="142">
        <f t="shared" si="0"/>
        <v>112.04529999999998</v>
      </c>
      <c r="Q137" s="142">
        <v>1.5859999999999999E-2</v>
      </c>
      <c r="R137" s="142">
        <f t="shared" si="1"/>
        <v>6.1489219999999998</v>
      </c>
      <c r="S137" s="142">
        <v>0</v>
      </c>
      <c r="T137" s="143">
        <f t="shared" si="2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4" t="s">
        <v>110</v>
      </c>
      <c r="AT137" s="144" t="s">
        <v>106</v>
      </c>
      <c r="AU137" s="144" t="s">
        <v>111</v>
      </c>
      <c r="AY137" s="14" t="s">
        <v>104</v>
      </c>
      <c r="BE137" s="145">
        <f t="shared" si="3"/>
        <v>0</v>
      </c>
      <c r="BF137" s="145">
        <f t="shared" si="4"/>
        <v>0</v>
      </c>
      <c r="BG137" s="145">
        <f t="shared" si="5"/>
        <v>0</v>
      </c>
      <c r="BH137" s="145">
        <f t="shared" si="6"/>
        <v>0</v>
      </c>
      <c r="BI137" s="145">
        <f t="shared" si="7"/>
        <v>0</v>
      </c>
      <c r="BJ137" s="14" t="s">
        <v>111</v>
      </c>
      <c r="BK137" s="146">
        <f t="shared" si="8"/>
        <v>0</v>
      </c>
      <c r="BL137" s="14" t="s">
        <v>110</v>
      </c>
      <c r="BM137" s="144" t="s">
        <v>157</v>
      </c>
    </row>
    <row r="138" spans="1:65" s="2" customFormat="1" ht="16.5" customHeight="1">
      <c r="A138" s="26"/>
      <c r="B138" s="133"/>
      <c r="C138" s="134" t="s">
        <v>158</v>
      </c>
      <c r="D138" s="134" t="s">
        <v>106</v>
      </c>
      <c r="E138" s="135" t="s">
        <v>159</v>
      </c>
      <c r="F138" s="136" t="s">
        <v>160</v>
      </c>
      <c r="G138" s="137" t="s">
        <v>109</v>
      </c>
      <c r="H138" s="138">
        <v>387.7</v>
      </c>
      <c r="I138" s="138"/>
      <c r="J138" s="138"/>
      <c r="K138" s="139"/>
      <c r="L138" s="27"/>
      <c r="M138" s="140" t="s">
        <v>1</v>
      </c>
      <c r="N138" s="141" t="s">
        <v>38</v>
      </c>
      <c r="O138" s="142">
        <v>9.2020000000000005E-2</v>
      </c>
      <c r="P138" s="142">
        <f t="shared" si="0"/>
        <v>35.676154000000004</v>
      </c>
      <c r="Q138" s="142">
        <v>1E-4</v>
      </c>
      <c r="R138" s="142">
        <f t="shared" si="1"/>
        <v>3.8769999999999999E-2</v>
      </c>
      <c r="S138" s="142">
        <v>0</v>
      </c>
      <c r="T138" s="143">
        <f t="shared" si="2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4" t="s">
        <v>110</v>
      </c>
      <c r="AT138" s="144" t="s">
        <v>106</v>
      </c>
      <c r="AU138" s="144" t="s">
        <v>111</v>
      </c>
      <c r="AY138" s="14" t="s">
        <v>104</v>
      </c>
      <c r="BE138" s="145">
        <f t="shared" si="3"/>
        <v>0</v>
      </c>
      <c r="BF138" s="145">
        <f t="shared" si="4"/>
        <v>0</v>
      </c>
      <c r="BG138" s="145">
        <f t="shared" si="5"/>
        <v>0</v>
      </c>
      <c r="BH138" s="145">
        <f t="shared" si="6"/>
        <v>0</v>
      </c>
      <c r="BI138" s="145">
        <f t="shared" si="7"/>
        <v>0</v>
      </c>
      <c r="BJ138" s="14" t="s">
        <v>111</v>
      </c>
      <c r="BK138" s="146">
        <f t="shared" si="8"/>
        <v>0</v>
      </c>
      <c r="BL138" s="14" t="s">
        <v>110</v>
      </c>
      <c r="BM138" s="144" t="s">
        <v>161</v>
      </c>
    </row>
    <row r="139" spans="1:65" s="2" customFormat="1" ht="16.5" customHeight="1">
      <c r="A139" s="26"/>
      <c r="B139" s="133"/>
      <c r="C139" s="134" t="s">
        <v>162</v>
      </c>
      <c r="D139" s="134" t="s">
        <v>106</v>
      </c>
      <c r="E139" s="135" t="s">
        <v>163</v>
      </c>
      <c r="F139" s="136" t="s">
        <v>164</v>
      </c>
      <c r="G139" s="137" t="s">
        <v>109</v>
      </c>
      <c r="H139" s="138">
        <v>387.7</v>
      </c>
      <c r="I139" s="138"/>
      <c r="J139" s="138"/>
      <c r="K139" s="139"/>
      <c r="L139" s="27"/>
      <c r="M139" s="140" t="s">
        <v>1</v>
      </c>
      <c r="N139" s="141" t="s">
        <v>38</v>
      </c>
      <c r="O139" s="142">
        <v>0.37780999999999998</v>
      </c>
      <c r="P139" s="142">
        <f t="shared" si="0"/>
        <v>146.47693699999999</v>
      </c>
      <c r="Q139" s="142">
        <v>3.9199999999999999E-3</v>
      </c>
      <c r="R139" s="142">
        <f t="shared" si="1"/>
        <v>1.5197839999999998</v>
      </c>
      <c r="S139" s="142">
        <v>0</v>
      </c>
      <c r="T139" s="143">
        <f t="shared" si="2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4" t="s">
        <v>110</v>
      </c>
      <c r="AT139" s="144" t="s">
        <v>106</v>
      </c>
      <c r="AU139" s="144" t="s">
        <v>111</v>
      </c>
      <c r="AY139" s="14" t="s">
        <v>104</v>
      </c>
      <c r="BE139" s="145">
        <f t="shared" si="3"/>
        <v>0</v>
      </c>
      <c r="BF139" s="145">
        <f t="shared" si="4"/>
        <v>0</v>
      </c>
      <c r="BG139" s="145">
        <f t="shared" si="5"/>
        <v>0</v>
      </c>
      <c r="BH139" s="145">
        <f t="shared" si="6"/>
        <v>0</v>
      </c>
      <c r="BI139" s="145">
        <f t="shared" si="7"/>
        <v>0</v>
      </c>
      <c r="BJ139" s="14" t="s">
        <v>111</v>
      </c>
      <c r="BK139" s="146">
        <f t="shared" si="8"/>
        <v>0</v>
      </c>
      <c r="BL139" s="14" t="s">
        <v>110</v>
      </c>
      <c r="BM139" s="144" t="s">
        <v>165</v>
      </c>
    </row>
    <row r="140" spans="1:65" s="2" customFormat="1" ht="24" customHeight="1">
      <c r="A140" s="26"/>
      <c r="B140" s="133"/>
      <c r="C140" s="134" t="s">
        <v>166</v>
      </c>
      <c r="D140" s="134" t="s">
        <v>106</v>
      </c>
      <c r="E140" s="135" t="s">
        <v>167</v>
      </c>
      <c r="F140" s="136" t="s">
        <v>168</v>
      </c>
      <c r="G140" s="137" t="s">
        <v>109</v>
      </c>
      <c r="H140" s="138">
        <v>127.941</v>
      </c>
      <c r="I140" s="138"/>
      <c r="J140" s="138"/>
      <c r="K140" s="139"/>
      <c r="L140" s="27"/>
      <c r="M140" s="140" t="s">
        <v>1</v>
      </c>
      <c r="N140" s="141" t="s">
        <v>38</v>
      </c>
      <c r="O140" s="142">
        <v>0.41750999999999999</v>
      </c>
      <c r="P140" s="142">
        <f t="shared" si="0"/>
        <v>53.416646909999997</v>
      </c>
      <c r="Q140" s="142">
        <v>7.3499999999999998E-3</v>
      </c>
      <c r="R140" s="142">
        <f t="shared" si="1"/>
        <v>0.94036635000000002</v>
      </c>
      <c r="S140" s="142">
        <v>0</v>
      </c>
      <c r="T140" s="143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4" t="s">
        <v>110</v>
      </c>
      <c r="AT140" s="144" t="s">
        <v>106</v>
      </c>
      <c r="AU140" s="144" t="s">
        <v>111</v>
      </c>
      <c r="AY140" s="14" t="s">
        <v>104</v>
      </c>
      <c r="BE140" s="145">
        <f t="shared" si="3"/>
        <v>0</v>
      </c>
      <c r="BF140" s="145">
        <f t="shared" si="4"/>
        <v>0</v>
      </c>
      <c r="BG140" s="145">
        <f t="shared" si="5"/>
        <v>0</v>
      </c>
      <c r="BH140" s="145">
        <f t="shared" si="6"/>
        <v>0</v>
      </c>
      <c r="BI140" s="145">
        <f t="shared" si="7"/>
        <v>0</v>
      </c>
      <c r="BJ140" s="14" t="s">
        <v>111</v>
      </c>
      <c r="BK140" s="146">
        <f t="shared" si="8"/>
        <v>0</v>
      </c>
      <c r="BL140" s="14" t="s">
        <v>110</v>
      </c>
      <c r="BM140" s="144" t="s">
        <v>169</v>
      </c>
    </row>
    <row r="141" spans="1:65" s="2" customFormat="1" ht="24" customHeight="1">
      <c r="A141" s="26"/>
      <c r="B141" s="133"/>
      <c r="C141" s="134" t="s">
        <v>170</v>
      </c>
      <c r="D141" s="134" t="s">
        <v>106</v>
      </c>
      <c r="E141" s="135" t="s">
        <v>171</v>
      </c>
      <c r="F141" s="136" t="s">
        <v>172</v>
      </c>
      <c r="G141" s="137" t="s">
        <v>109</v>
      </c>
      <c r="H141" s="138">
        <v>127.941</v>
      </c>
      <c r="I141" s="138"/>
      <c r="J141" s="138"/>
      <c r="K141" s="139"/>
      <c r="L141" s="27"/>
      <c r="M141" s="140" t="s">
        <v>1</v>
      </c>
      <c r="N141" s="141" t="s">
        <v>38</v>
      </c>
      <c r="O141" s="142">
        <v>0.63419999999999999</v>
      </c>
      <c r="P141" s="142">
        <f t="shared" si="0"/>
        <v>81.140182199999998</v>
      </c>
      <c r="Q141" s="142">
        <v>3.3599999999999998E-2</v>
      </c>
      <c r="R141" s="142">
        <f t="shared" si="1"/>
        <v>4.2988175999999996</v>
      </c>
      <c r="S141" s="142">
        <v>0</v>
      </c>
      <c r="T141" s="143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4" t="s">
        <v>110</v>
      </c>
      <c r="AT141" s="144" t="s">
        <v>106</v>
      </c>
      <c r="AU141" s="144" t="s">
        <v>111</v>
      </c>
      <c r="AY141" s="14" t="s">
        <v>104</v>
      </c>
      <c r="BE141" s="145">
        <f t="shared" si="3"/>
        <v>0</v>
      </c>
      <c r="BF141" s="145">
        <f t="shared" si="4"/>
        <v>0</v>
      </c>
      <c r="BG141" s="145">
        <f t="shared" si="5"/>
        <v>0</v>
      </c>
      <c r="BH141" s="145">
        <f t="shared" si="6"/>
        <v>0</v>
      </c>
      <c r="BI141" s="145">
        <f t="shared" si="7"/>
        <v>0</v>
      </c>
      <c r="BJ141" s="14" t="s">
        <v>111</v>
      </c>
      <c r="BK141" s="146">
        <f t="shared" si="8"/>
        <v>0</v>
      </c>
      <c r="BL141" s="14" t="s">
        <v>110</v>
      </c>
      <c r="BM141" s="144" t="s">
        <v>173</v>
      </c>
    </row>
    <row r="142" spans="1:65" s="2" customFormat="1" ht="24" customHeight="1">
      <c r="A142" s="26"/>
      <c r="B142" s="133"/>
      <c r="C142" s="134" t="s">
        <v>174</v>
      </c>
      <c r="D142" s="134" t="s">
        <v>106</v>
      </c>
      <c r="E142" s="135" t="s">
        <v>175</v>
      </c>
      <c r="F142" s="136" t="s">
        <v>176</v>
      </c>
      <c r="G142" s="137" t="s">
        <v>109</v>
      </c>
      <c r="H142" s="138">
        <v>387.7</v>
      </c>
      <c r="I142" s="138"/>
      <c r="J142" s="138"/>
      <c r="K142" s="139"/>
      <c r="L142" s="27"/>
      <c r="M142" s="140" t="s">
        <v>1</v>
      </c>
      <c r="N142" s="141" t="s">
        <v>38</v>
      </c>
      <c r="O142" s="142">
        <v>0.11118</v>
      </c>
      <c r="P142" s="142">
        <f t="shared" si="0"/>
        <v>43.104486000000001</v>
      </c>
      <c r="Q142" s="142">
        <v>4.15E-3</v>
      </c>
      <c r="R142" s="142">
        <f t="shared" si="1"/>
        <v>1.6089549999999999</v>
      </c>
      <c r="S142" s="142">
        <v>0</v>
      </c>
      <c r="T142" s="143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4" t="s">
        <v>110</v>
      </c>
      <c r="AT142" s="144" t="s">
        <v>106</v>
      </c>
      <c r="AU142" s="144" t="s">
        <v>111</v>
      </c>
      <c r="AY142" s="14" t="s">
        <v>104</v>
      </c>
      <c r="BE142" s="145">
        <f t="shared" si="3"/>
        <v>0</v>
      </c>
      <c r="BF142" s="145">
        <f t="shared" si="4"/>
        <v>0</v>
      </c>
      <c r="BG142" s="145">
        <f t="shared" si="5"/>
        <v>0</v>
      </c>
      <c r="BH142" s="145">
        <f t="shared" si="6"/>
        <v>0</v>
      </c>
      <c r="BI142" s="145">
        <f t="shared" si="7"/>
        <v>0</v>
      </c>
      <c r="BJ142" s="14" t="s">
        <v>111</v>
      </c>
      <c r="BK142" s="146">
        <f t="shared" si="8"/>
        <v>0</v>
      </c>
      <c r="BL142" s="14" t="s">
        <v>110</v>
      </c>
      <c r="BM142" s="144" t="s">
        <v>177</v>
      </c>
    </row>
    <row r="143" spans="1:65" s="12" customFormat="1" ht="22.95" customHeight="1">
      <c r="B143" s="121"/>
      <c r="D143" s="122" t="s">
        <v>71</v>
      </c>
      <c r="E143" s="131" t="s">
        <v>145</v>
      </c>
      <c r="F143" s="131" t="s">
        <v>178</v>
      </c>
      <c r="J143" s="132"/>
      <c r="L143" s="121"/>
      <c r="M143" s="125"/>
      <c r="N143" s="126"/>
      <c r="O143" s="126"/>
      <c r="P143" s="127">
        <f>SUM(P144:P148)</f>
        <v>206.38188700000001</v>
      </c>
      <c r="Q143" s="126"/>
      <c r="R143" s="127">
        <f>SUM(R144:R148)</f>
        <v>8.01085125</v>
      </c>
      <c r="S143" s="126"/>
      <c r="T143" s="128">
        <f>SUM(T144:T148)</f>
        <v>0</v>
      </c>
      <c r="AR143" s="122" t="s">
        <v>77</v>
      </c>
      <c r="AT143" s="129" t="s">
        <v>71</v>
      </c>
      <c r="AU143" s="129" t="s">
        <v>77</v>
      </c>
      <c r="AY143" s="122" t="s">
        <v>104</v>
      </c>
      <c r="BK143" s="130">
        <f>SUM(BK144:BK148)</f>
        <v>0</v>
      </c>
    </row>
    <row r="144" spans="1:65" s="2" customFormat="1" ht="24" customHeight="1">
      <c r="A144" s="26"/>
      <c r="B144" s="133"/>
      <c r="C144" s="134" t="s">
        <v>179</v>
      </c>
      <c r="D144" s="134" t="s">
        <v>106</v>
      </c>
      <c r="E144" s="135" t="s">
        <v>180</v>
      </c>
      <c r="F144" s="136" t="s">
        <v>181</v>
      </c>
      <c r="G144" s="137" t="s">
        <v>109</v>
      </c>
      <c r="H144" s="138">
        <v>484.625</v>
      </c>
      <c r="I144" s="138"/>
      <c r="J144" s="138"/>
      <c r="K144" s="139"/>
      <c r="L144" s="27"/>
      <c r="M144" s="140" t="s">
        <v>1</v>
      </c>
      <c r="N144" s="141" t="s">
        <v>38</v>
      </c>
      <c r="O144" s="142">
        <v>7.6999999999999999E-2</v>
      </c>
      <c r="P144" s="142">
        <f>O144*H144</f>
        <v>37.316125</v>
      </c>
      <c r="Q144" s="142">
        <v>1.653E-2</v>
      </c>
      <c r="R144" s="142">
        <f>Q144*H144</f>
        <v>8.01085125</v>
      </c>
      <c r="S144" s="142">
        <v>0</v>
      </c>
      <c r="T144" s="143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4" t="s">
        <v>110</v>
      </c>
      <c r="AT144" s="144" t="s">
        <v>106</v>
      </c>
      <c r="AU144" s="144" t="s">
        <v>111</v>
      </c>
      <c r="AY144" s="14" t="s">
        <v>104</v>
      </c>
      <c r="BE144" s="145">
        <f>IF(N144="základná",J144,0)</f>
        <v>0</v>
      </c>
      <c r="BF144" s="145">
        <f>IF(N144="znížená",J144,0)</f>
        <v>0</v>
      </c>
      <c r="BG144" s="145">
        <f>IF(N144="zákl. prenesená",J144,0)</f>
        <v>0</v>
      </c>
      <c r="BH144" s="145">
        <f>IF(N144="zníž. prenesená",J144,0)</f>
        <v>0</v>
      </c>
      <c r="BI144" s="145">
        <f>IF(N144="nulová",J144,0)</f>
        <v>0</v>
      </c>
      <c r="BJ144" s="14" t="s">
        <v>111</v>
      </c>
      <c r="BK144" s="146">
        <f>ROUND(I144*H144,3)</f>
        <v>0</v>
      </c>
      <c r="BL144" s="14" t="s">
        <v>110</v>
      </c>
      <c r="BM144" s="144" t="s">
        <v>182</v>
      </c>
    </row>
    <row r="145" spans="1:65" s="2" customFormat="1" ht="24" customHeight="1">
      <c r="A145" s="26"/>
      <c r="B145" s="133"/>
      <c r="C145" s="134" t="s">
        <v>183</v>
      </c>
      <c r="D145" s="134" t="s">
        <v>106</v>
      </c>
      <c r="E145" s="135" t="s">
        <v>184</v>
      </c>
      <c r="F145" s="136" t="s">
        <v>185</v>
      </c>
      <c r="G145" s="137" t="s">
        <v>109</v>
      </c>
      <c r="H145" s="138">
        <v>484.625</v>
      </c>
      <c r="I145" s="138"/>
      <c r="J145" s="138"/>
      <c r="K145" s="139"/>
      <c r="L145" s="27"/>
      <c r="M145" s="140" t="s">
        <v>1</v>
      </c>
      <c r="N145" s="141" t="s">
        <v>38</v>
      </c>
      <c r="O145" s="142">
        <v>6.4000000000000001E-2</v>
      </c>
      <c r="P145" s="142">
        <f>O145*H145</f>
        <v>31.016000000000002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4" t="s">
        <v>110</v>
      </c>
      <c r="AT145" s="144" t="s">
        <v>106</v>
      </c>
      <c r="AU145" s="144" t="s">
        <v>111</v>
      </c>
      <c r="AY145" s="14" t="s">
        <v>104</v>
      </c>
      <c r="BE145" s="145">
        <f>IF(N145="základná",J145,0)</f>
        <v>0</v>
      </c>
      <c r="BF145" s="145">
        <f>IF(N145="znížená",J145,0)</f>
        <v>0</v>
      </c>
      <c r="BG145" s="145">
        <f>IF(N145="zákl. prenesená",J145,0)</f>
        <v>0</v>
      </c>
      <c r="BH145" s="145">
        <f>IF(N145="zníž. prenesená",J145,0)</f>
        <v>0</v>
      </c>
      <c r="BI145" s="145">
        <f>IF(N145="nulová",J145,0)</f>
        <v>0</v>
      </c>
      <c r="BJ145" s="14" t="s">
        <v>111</v>
      </c>
      <c r="BK145" s="146">
        <f>ROUND(I145*H145,3)</f>
        <v>0</v>
      </c>
      <c r="BL145" s="14" t="s">
        <v>110</v>
      </c>
      <c r="BM145" s="144" t="s">
        <v>186</v>
      </c>
    </row>
    <row r="146" spans="1:65" s="2" customFormat="1" ht="24" customHeight="1">
      <c r="A146" s="26"/>
      <c r="B146" s="133"/>
      <c r="C146" s="134" t="s">
        <v>187</v>
      </c>
      <c r="D146" s="134" t="s">
        <v>106</v>
      </c>
      <c r="E146" s="135" t="s">
        <v>188</v>
      </c>
      <c r="F146" s="136" t="s">
        <v>189</v>
      </c>
      <c r="G146" s="137" t="s">
        <v>109</v>
      </c>
      <c r="H146" s="138">
        <v>484.625</v>
      </c>
      <c r="I146" s="138"/>
      <c r="J146" s="138"/>
      <c r="K146" s="139"/>
      <c r="L146" s="27"/>
      <c r="M146" s="140" t="s">
        <v>1</v>
      </c>
      <c r="N146" s="141" t="s">
        <v>38</v>
      </c>
      <c r="O146" s="142">
        <v>2E-3</v>
      </c>
      <c r="P146" s="142">
        <f>O146*H146</f>
        <v>0.96925000000000006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4" t="s">
        <v>110</v>
      </c>
      <c r="AT146" s="144" t="s">
        <v>106</v>
      </c>
      <c r="AU146" s="144" t="s">
        <v>111</v>
      </c>
      <c r="AY146" s="14" t="s">
        <v>104</v>
      </c>
      <c r="BE146" s="145">
        <f>IF(N146="základná",J146,0)</f>
        <v>0</v>
      </c>
      <c r="BF146" s="145">
        <f>IF(N146="znížená",J146,0)</f>
        <v>0</v>
      </c>
      <c r="BG146" s="145">
        <f>IF(N146="zákl. prenesená",J146,0)</f>
        <v>0</v>
      </c>
      <c r="BH146" s="145">
        <f>IF(N146="zníž. prenesená",J146,0)</f>
        <v>0</v>
      </c>
      <c r="BI146" s="145">
        <f>IF(N146="nulová",J146,0)</f>
        <v>0</v>
      </c>
      <c r="BJ146" s="14" t="s">
        <v>111</v>
      </c>
      <c r="BK146" s="146">
        <f>ROUND(I146*H146,3)</f>
        <v>0</v>
      </c>
      <c r="BL146" s="14" t="s">
        <v>110</v>
      </c>
      <c r="BM146" s="144" t="s">
        <v>190</v>
      </c>
    </row>
    <row r="147" spans="1:65" s="2" customFormat="1" ht="16.5" customHeight="1">
      <c r="A147" s="26"/>
      <c r="B147" s="133"/>
      <c r="C147" s="134" t="s">
        <v>7</v>
      </c>
      <c r="D147" s="134" t="s">
        <v>106</v>
      </c>
      <c r="E147" s="135" t="s">
        <v>191</v>
      </c>
      <c r="F147" s="136" t="s">
        <v>192</v>
      </c>
      <c r="G147" s="137" t="s">
        <v>193</v>
      </c>
      <c r="H147" s="138">
        <v>92.123999999999995</v>
      </c>
      <c r="I147" s="138"/>
      <c r="J147" s="138"/>
      <c r="K147" s="139"/>
      <c r="L147" s="27"/>
      <c r="M147" s="140" t="s">
        <v>1</v>
      </c>
      <c r="N147" s="141" t="s">
        <v>38</v>
      </c>
      <c r="O147" s="142">
        <v>0.59799999999999998</v>
      </c>
      <c r="P147" s="142">
        <f>O147*H147</f>
        <v>55.090151999999996</v>
      </c>
      <c r="Q147" s="142">
        <v>0</v>
      </c>
      <c r="R147" s="142">
        <f>Q147*H147</f>
        <v>0</v>
      </c>
      <c r="S147" s="142">
        <v>0</v>
      </c>
      <c r="T147" s="143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4" t="s">
        <v>110</v>
      </c>
      <c r="AT147" s="144" t="s">
        <v>106</v>
      </c>
      <c r="AU147" s="144" t="s">
        <v>111</v>
      </c>
      <c r="AY147" s="14" t="s">
        <v>104</v>
      </c>
      <c r="BE147" s="145">
        <f>IF(N147="základná",J147,0)</f>
        <v>0</v>
      </c>
      <c r="BF147" s="145">
        <f>IF(N147="znížená",J147,0)</f>
        <v>0</v>
      </c>
      <c r="BG147" s="145">
        <f>IF(N147="zákl. prenesená",J147,0)</f>
        <v>0</v>
      </c>
      <c r="BH147" s="145">
        <f>IF(N147="zníž. prenesená",J147,0)</f>
        <v>0</v>
      </c>
      <c r="BI147" s="145">
        <f>IF(N147="nulová",J147,0)</f>
        <v>0</v>
      </c>
      <c r="BJ147" s="14" t="s">
        <v>111</v>
      </c>
      <c r="BK147" s="146">
        <f>ROUND(I147*H147,3)</f>
        <v>0</v>
      </c>
      <c r="BL147" s="14" t="s">
        <v>110</v>
      </c>
      <c r="BM147" s="144" t="s">
        <v>194</v>
      </c>
    </row>
    <row r="148" spans="1:65" s="2" customFormat="1" ht="24" customHeight="1">
      <c r="A148" s="26"/>
      <c r="B148" s="133"/>
      <c r="C148" s="134" t="s">
        <v>195</v>
      </c>
      <c r="D148" s="134" t="s">
        <v>106</v>
      </c>
      <c r="E148" s="135" t="s">
        <v>196</v>
      </c>
      <c r="F148" s="136" t="s">
        <v>197</v>
      </c>
      <c r="G148" s="137" t="s">
        <v>193</v>
      </c>
      <c r="H148" s="138">
        <v>92.123999999999995</v>
      </c>
      <c r="I148" s="138"/>
      <c r="J148" s="138"/>
      <c r="K148" s="139"/>
      <c r="L148" s="27"/>
      <c r="M148" s="140" t="s">
        <v>1</v>
      </c>
      <c r="N148" s="141" t="s">
        <v>38</v>
      </c>
      <c r="O148" s="142">
        <v>0.89</v>
      </c>
      <c r="P148" s="142">
        <f>O148*H148</f>
        <v>81.990359999999995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4" t="s">
        <v>110</v>
      </c>
      <c r="AT148" s="144" t="s">
        <v>106</v>
      </c>
      <c r="AU148" s="144" t="s">
        <v>111</v>
      </c>
      <c r="AY148" s="14" t="s">
        <v>104</v>
      </c>
      <c r="BE148" s="145">
        <f>IF(N148="základná",J148,0)</f>
        <v>0</v>
      </c>
      <c r="BF148" s="145">
        <f>IF(N148="znížená",J148,0)</f>
        <v>0</v>
      </c>
      <c r="BG148" s="145">
        <f>IF(N148="zákl. prenesená",J148,0)</f>
        <v>0</v>
      </c>
      <c r="BH148" s="145">
        <f>IF(N148="zníž. prenesená",J148,0)</f>
        <v>0</v>
      </c>
      <c r="BI148" s="145">
        <f>IF(N148="nulová",J148,0)</f>
        <v>0</v>
      </c>
      <c r="BJ148" s="14" t="s">
        <v>111</v>
      </c>
      <c r="BK148" s="146">
        <f>ROUND(I148*H148,3)</f>
        <v>0</v>
      </c>
      <c r="BL148" s="14" t="s">
        <v>110</v>
      </c>
      <c r="BM148" s="144" t="s">
        <v>198</v>
      </c>
    </row>
    <row r="149" spans="1:65" s="12" customFormat="1" ht="22.95" customHeight="1">
      <c r="B149" s="121"/>
      <c r="D149" s="122" t="s">
        <v>71</v>
      </c>
      <c r="E149" s="131" t="s">
        <v>199</v>
      </c>
      <c r="F149" s="131" t="s">
        <v>200</v>
      </c>
      <c r="J149" s="132"/>
      <c r="L149" s="121"/>
      <c r="M149" s="125"/>
      <c r="N149" s="126"/>
      <c r="O149" s="126"/>
      <c r="P149" s="127">
        <f>SUM(P150:P151)</f>
        <v>40.985507999999996</v>
      </c>
      <c r="Q149" s="126"/>
      <c r="R149" s="127">
        <f>SUM(R150:R151)</f>
        <v>0</v>
      </c>
      <c r="S149" s="126"/>
      <c r="T149" s="128">
        <f>SUM(T150:T151)</f>
        <v>0</v>
      </c>
      <c r="AR149" s="122" t="s">
        <v>77</v>
      </c>
      <c r="AT149" s="129" t="s">
        <v>71</v>
      </c>
      <c r="AU149" s="129" t="s">
        <v>77</v>
      </c>
      <c r="AY149" s="122" t="s">
        <v>104</v>
      </c>
      <c r="BK149" s="130">
        <f>SUM(BK150:BK151)</f>
        <v>0</v>
      </c>
    </row>
    <row r="150" spans="1:65" s="2" customFormat="1" ht="24" customHeight="1">
      <c r="A150" s="26"/>
      <c r="B150" s="133"/>
      <c r="C150" s="134" t="s">
        <v>201</v>
      </c>
      <c r="D150" s="134" t="s">
        <v>106</v>
      </c>
      <c r="E150" s="135" t="s">
        <v>202</v>
      </c>
      <c r="F150" s="136" t="s">
        <v>203</v>
      </c>
      <c r="G150" s="137" t="s">
        <v>193</v>
      </c>
      <c r="H150" s="138">
        <v>101.95399999999999</v>
      </c>
      <c r="I150" s="138"/>
      <c r="J150" s="138"/>
      <c r="K150" s="139"/>
      <c r="L150" s="27"/>
      <c r="M150" s="140" t="s">
        <v>1</v>
      </c>
      <c r="N150" s="141" t="s">
        <v>38</v>
      </c>
      <c r="O150" s="142">
        <v>0.39300000000000002</v>
      </c>
      <c r="P150" s="142">
        <f>O150*H150</f>
        <v>40.067921999999996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4" t="s">
        <v>110</v>
      </c>
      <c r="AT150" s="144" t="s">
        <v>106</v>
      </c>
      <c r="AU150" s="144" t="s">
        <v>111</v>
      </c>
      <c r="AY150" s="14" t="s">
        <v>104</v>
      </c>
      <c r="BE150" s="145">
        <f>IF(N150="základná",J150,0)</f>
        <v>0</v>
      </c>
      <c r="BF150" s="145">
        <f>IF(N150="znížená",J150,0)</f>
        <v>0</v>
      </c>
      <c r="BG150" s="145">
        <f>IF(N150="zákl. prenesená",J150,0)</f>
        <v>0</v>
      </c>
      <c r="BH150" s="145">
        <f>IF(N150="zníž. prenesená",J150,0)</f>
        <v>0</v>
      </c>
      <c r="BI150" s="145">
        <f>IF(N150="nulová",J150,0)</f>
        <v>0</v>
      </c>
      <c r="BJ150" s="14" t="s">
        <v>111</v>
      </c>
      <c r="BK150" s="146">
        <f>ROUND(I150*H150,3)</f>
        <v>0</v>
      </c>
      <c r="BL150" s="14" t="s">
        <v>110</v>
      </c>
      <c r="BM150" s="144" t="s">
        <v>204</v>
      </c>
    </row>
    <row r="151" spans="1:65" s="2" customFormat="1" ht="24" customHeight="1">
      <c r="A151" s="26"/>
      <c r="B151" s="133"/>
      <c r="C151" s="134" t="s">
        <v>205</v>
      </c>
      <c r="D151" s="134" t="s">
        <v>106</v>
      </c>
      <c r="E151" s="135" t="s">
        <v>206</v>
      </c>
      <c r="F151" s="136" t="s">
        <v>207</v>
      </c>
      <c r="G151" s="137" t="s">
        <v>193</v>
      </c>
      <c r="H151" s="138">
        <v>101.95399999999999</v>
      </c>
      <c r="I151" s="138"/>
      <c r="J151" s="138"/>
      <c r="K151" s="139"/>
      <c r="L151" s="27"/>
      <c r="M151" s="156" t="s">
        <v>1</v>
      </c>
      <c r="N151" s="157" t="s">
        <v>38</v>
      </c>
      <c r="O151" s="158">
        <v>8.9999999999999993E-3</v>
      </c>
      <c r="P151" s="158">
        <f>O151*H151</f>
        <v>0.9175859999999999</v>
      </c>
      <c r="Q151" s="158">
        <v>0</v>
      </c>
      <c r="R151" s="158">
        <f>Q151*H151</f>
        <v>0</v>
      </c>
      <c r="S151" s="158">
        <v>0</v>
      </c>
      <c r="T151" s="159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4" t="s">
        <v>110</v>
      </c>
      <c r="AT151" s="144" t="s">
        <v>106</v>
      </c>
      <c r="AU151" s="144" t="s">
        <v>111</v>
      </c>
      <c r="AY151" s="14" t="s">
        <v>104</v>
      </c>
      <c r="BE151" s="145">
        <f>IF(N151="základná",J151,0)</f>
        <v>0</v>
      </c>
      <c r="BF151" s="145">
        <f>IF(N151="znížená",J151,0)</f>
        <v>0</v>
      </c>
      <c r="BG151" s="145">
        <f>IF(N151="zákl. prenesená",J151,0)</f>
        <v>0</v>
      </c>
      <c r="BH151" s="145">
        <f>IF(N151="zníž. prenesená",J151,0)</f>
        <v>0</v>
      </c>
      <c r="BI151" s="145">
        <f>IF(N151="nulová",J151,0)</f>
        <v>0</v>
      </c>
      <c r="BJ151" s="14" t="s">
        <v>111</v>
      </c>
      <c r="BK151" s="146">
        <f>ROUND(I151*H151,3)</f>
        <v>0</v>
      </c>
      <c r="BL151" s="14" t="s">
        <v>110</v>
      </c>
      <c r="BM151" s="144" t="s">
        <v>208</v>
      </c>
    </row>
    <row r="152" spans="1:65" s="2" customFormat="1" ht="6.9" customHeight="1">
      <c r="A152" s="26"/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27"/>
      <c r="M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</row>
  </sheetData>
  <autoFilter ref="C119:K151" xr:uid="{00000000-0009-0000-0000-000001000000}"/>
  <mergeCells count="6">
    <mergeCell ref="E112:H112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Rekonštrukcia Domu ...</vt:lpstr>
      <vt:lpstr>'Rekapitulácia stavby'!Názvy_tlače</vt:lpstr>
      <vt:lpstr>'Rekonštrukcia Domu ...'!Názvy_tlače</vt:lpstr>
      <vt:lpstr>'Rekapitulácia stavby'!Oblasť_tlače</vt:lpstr>
      <vt:lpstr>'Rekonštrukcia Domu 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2022-02-28T20:48:42Z</cp:lastPrinted>
  <dcterms:created xsi:type="dcterms:W3CDTF">2022-02-28T20:48:08Z</dcterms:created>
  <dcterms:modified xsi:type="dcterms:W3CDTF">2022-03-28T14:34:30Z</dcterms:modified>
</cp:coreProperties>
</file>